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ger\Documents\"/>
    </mc:Choice>
  </mc:AlternateContent>
  <xr:revisionPtr revIDLastSave="0" documentId="13_ncr:1_{61233D83-FEFD-4BE8-98CE-6CFBE17EDFE7}" xr6:coauthVersionLast="47" xr6:coauthVersionMax="47" xr10:uidLastSave="{00000000-0000-0000-0000-000000000000}"/>
  <bookViews>
    <workbookView xWindow="-110" yWindow="-110" windowWidth="19420" windowHeight="10300" tabRatio="910" activeTab="1" xr2:uid="{6480C32E-F718-4D18-9E80-E5299D09E838}"/>
  </bookViews>
  <sheets>
    <sheet name="Feriados" sheetId="2" r:id="rId1"/>
    <sheet name="Cronograma - Baixa Complexidade" sheetId="1" r:id="rId2"/>
    <sheet name="Cronograma - Média Complexidade" sheetId="3" r:id="rId3"/>
    <sheet name="Cronograma - Alta Complexidade" sheetId="5" r:id="rId4"/>
    <sheet name="Cronograma - SRP" sheetId="8" r:id="rId5"/>
    <sheet name="Cronograma - Dispens eletrônica" sheetId="6" r:id="rId6"/>
    <sheet name="Cronograma - Contratação Direta" sheetId="7" r:id="rId7"/>
    <sheet name="Cronograma - Contrata+ Brasil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9" l="1"/>
  <c r="B31" i="9"/>
  <c r="B27" i="7" l="1"/>
  <c r="B28" i="7" s="1"/>
  <c r="B29" i="7" s="1"/>
  <c r="I32" i="9"/>
  <c r="I27" i="9"/>
  <c r="I21" i="9"/>
  <c r="F34" i="9"/>
  <c r="G14" i="9" s="1"/>
  <c r="E34" i="9"/>
  <c r="F14" i="9" s="1"/>
  <c r="M33" i="9"/>
  <c r="L33" i="9"/>
  <c r="K33" i="9"/>
  <c r="I33" i="9"/>
  <c r="M32" i="9"/>
  <c r="L32" i="9"/>
  <c r="K32" i="9"/>
  <c r="M31" i="9"/>
  <c r="L31" i="9"/>
  <c r="K31" i="9"/>
  <c r="I31" i="9"/>
  <c r="M29" i="9"/>
  <c r="L29" i="9"/>
  <c r="K29" i="9"/>
  <c r="I29" i="9"/>
  <c r="M28" i="9"/>
  <c r="L28" i="9"/>
  <c r="K28" i="9"/>
  <c r="I28" i="9"/>
  <c r="M27" i="9"/>
  <c r="L27" i="9"/>
  <c r="K27" i="9"/>
  <c r="M26" i="9"/>
  <c r="L26" i="9"/>
  <c r="K26" i="9"/>
  <c r="I26" i="9"/>
  <c r="M25" i="9"/>
  <c r="L25" i="9"/>
  <c r="K25" i="9"/>
  <c r="I25" i="9"/>
  <c r="M24" i="9"/>
  <c r="L24" i="9"/>
  <c r="K24" i="9"/>
  <c r="I24" i="9"/>
  <c r="M23" i="9"/>
  <c r="L23" i="9"/>
  <c r="K23" i="9"/>
  <c r="I23" i="9"/>
  <c r="M22" i="9"/>
  <c r="L22" i="9"/>
  <c r="K22" i="9"/>
  <c r="I22" i="9"/>
  <c r="M21" i="9"/>
  <c r="L21" i="9"/>
  <c r="K21" i="9"/>
  <c r="M20" i="9"/>
  <c r="L20" i="9"/>
  <c r="K20" i="9"/>
  <c r="I20" i="9"/>
  <c r="M19" i="9"/>
  <c r="L19" i="9"/>
  <c r="K19" i="9"/>
  <c r="I19" i="9"/>
  <c r="B19" i="9"/>
  <c r="B20" i="9" s="1"/>
  <c r="B21" i="9" s="1"/>
  <c r="M18" i="9"/>
  <c r="L18" i="9"/>
  <c r="K18" i="9"/>
  <c r="H18" i="9"/>
  <c r="G19" i="9" s="1"/>
  <c r="H19" i="9" s="1"/>
  <c r="G20" i="9" s="1"/>
  <c r="H20" i="9" s="1"/>
  <c r="G21" i="9" s="1"/>
  <c r="H21" i="9" s="1"/>
  <c r="H14" i="9"/>
  <c r="D14" i="9"/>
  <c r="D10" i="9"/>
  <c r="I20" i="7"/>
  <c r="I21" i="7"/>
  <c r="I22" i="7"/>
  <c r="I23" i="7"/>
  <c r="I24" i="7"/>
  <c r="I25" i="7"/>
  <c r="I26" i="7"/>
  <c r="I27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19" i="7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19" i="6"/>
  <c r="I27" i="8"/>
  <c r="I28" i="8"/>
  <c r="B27" i="8"/>
  <c r="I20" i="8"/>
  <c r="I21" i="8"/>
  <c r="I22" i="8"/>
  <c r="I23" i="8"/>
  <c r="I24" i="8"/>
  <c r="I25" i="8"/>
  <c r="I26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19" i="8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19" i="5"/>
  <c r="I27" i="3"/>
  <c r="I28" i="3"/>
  <c r="I20" i="3"/>
  <c r="I21" i="3"/>
  <c r="I22" i="3"/>
  <c r="I23" i="3"/>
  <c r="I24" i="3"/>
  <c r="I25" i="3"/>
  <c r="I26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19" i="3"/>
  <c r="I35" i="1"/>
  <c r="I36" i="1"/>
  <c r="I37" i="1"/>
  <c r="I38" i="1"/>
  <c r="I39" i="1"/>
  <c r="I40" i="1"/>
  <c r="I41" i="1"/>
  <c r="I42" i="1"/>
  <c r="I43" i="1"/>
  <c r="I44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9" i="1"/>
  <c r="J14" i="9" l="1"/>
  <c r="I14" i="9"/>
  <c r="B22" i="9"/>
  <c r="B23" i="9" s="1"/>
  <c r="B24" i="9" s="1"/>
  <c r="B25" i="9" s="1"/>
  <c r="B26" i="9" s="1"/>
  <c r="G22" i="9"/>
  <c r="H22" i="9" s="1"/>
  <c r="G23" i="9" s="1"/>
  <c r="H23" i="9" s="1"/>
  <c r="G24" i="9" s="1"/>
  <c r="H24" i="9" s="1"/>
  <c r="G25" i="9" s="1"/>
  <c r="H25" i="9" s="1"/>
  <c r="G26" i="9" s="1"/>
  <c r="H26" i="9" s="1"/>
  <c r="K34" i="9"/>
  <c r="K46" i="8"/>
  <c r="L46" i="8"/>
  <c r="M46" i="8"/>
  <c r="K24" i="8"/>
  <c r="L24" i="8"/>
  <c r="M24" i="8"/>
  <c r="K21" i="8"/>
  <c r="L21" i="8"/>
  <c r="M21" i="8"/>
  <c r="K22" i="8"/>
  <c r="L22" i="8"/>
  <c r="M22" i="8"/>
  <c r="K23" i="8"/>
  <c r="L23" i="8"/>
  <c r="M23" i="8"/>
  <c r="G27" i="9" l="1"/>
  <c r="H27" i="9" s="1"/>
  <c r="G28" i="9" s="1"/>
  <c r="H28" i="9" s="1"/>
  <c r="G29" i="9" s="1"/>
  <c r="H29" i="9" s="1"/>
  <c r="G31" i="9" s="1"/>
  <c r="H31" i="9" s="1"/>
  <c r="B27" i="9"/>
  <c r="B28" i="9" s="1"/>
  <c r="B29" i="9" s="1"/>
  <c r="F47" i="8"/>
  <c r="E47" i="8"/>
  <c r="F14" i="8" s="1"/>
  <c r="M45" i="8"/>
  <c r="L45" i="8"/>
  <c r="K45" i="8"/>
  <c r="M44" i="8"/>
  <c r="L44" i="8"/>
  <c r="K44" i="8"/>
  <c r="M43" i="8"/>
  <c r="L43" i="8"/>
  <c r="K43" i="8"/>
  <c r="M42" i="8"/>
  <c r="L42" i="8"/>
  <c r="K42" i="8"/>
  <c r="M41" i="8"/>
  <c r="L41" i="8"/>
  <c r="K41" i="8"/>
  <c r="M40" i="8"/>
  <c r="L40" i="8"/>
  <c r="K40" i="8"/>
  <c r="M39" i="8"/>
  <c r="L39" i="8"/>
  <c r="K39" i="8"/>
  <c r="M38" i="8"/>
  <c r="L38" i="8"/>
  <c r="K38" i="8"/>
  <c r="M37" i="8"/>
  <c r="L37" i="8"/>
  <c r="K37" i="8"/>
  <c r="M36" i="8"/>
  <c r="L36" i="8"/>
  <c r="K36" i="8"/>
  <c r="M35" i="8"/>
  <c r="L35" i="8"/>
  <c r="K35" i="8"/>
  <c r="M34" i="8"/>
  <c r="L34" i="8"/>
  <c r="K34" i="8"/>
  <c r="M33" i="8"/>
  <c r="L33" i="8"/>
  <c r="K33" i="8"/>
  <c r="M32" i="8"/>
  <c r="L32" i="8"/>
  <c r="K32" i="8"/>
  <c r="M31" i="8"/>
  <c r="L31" i="8"/>
  <c r="K31" i="8"/>
  <c r="M30" i="8"/>
  <c r="L30" i="8"/>
  <c r="K30" i="8"/>
  <c r="M29" i="8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0" i="8"/>
  <c r="L20" i="8"/>
  <c r="K20" i="8"/>
  <c r="M19" i="8"/>
  <c r="L19" i="8"/>
  <c r="K19" i="8"/>
  <c r="B19" i="8"/>
  <c r="B20" i="8" s="1"/>
  <c r="B21" i="8" s="1"/>
  <c r="M18" i="8"/>
  <c r="L18" i="8"/>
  <c r="K18" i="8"/>
  <c r="H18" i="8"/>
  <c r="G19" i="8" s="1"/>
  <c r="H19" i="8" s="1"/>
  <c r="G20" i="8" s="1"/>
  <c r="H20" i="8" s="1"/>
  <c r="H14" i="8"/>
  <c r="G14" i="8"/>
  <c r="D14" i="8"/>
  <c r="K27" i="7"/>
  <c r="L27" i="7"/>
  <c r="M27" i="7"/>
  <c r="K29" i="7"/>
  <c r="L29" i="7"/>
  <c r="M29" i="7"/>
  <c r="K35" i="7"/>
  <c r="L35" i="7"/>
  <c r="M35" i="7"/>
  <c r="K36" i="7"/>
  <c r="L36" i="7"/>
  <c r="M36" i="7"/>
  <c r="K37" i="7"/>
  <c r="L37" i="7"/>
  <c r="M37" i="7"/>
  <c r="K38" i="7"/>
  <c r="L38" i="7"/>
  <c r="M38" i="7"/>
  <c r="K39" i="7"/>
  <c r="L39" i="7"/>
  <c r="M39" i="7"/>
  <c r="K40" i="7"/>
  <c r="L40" i="7"/>
  <c r="M40" i="7"/>
  <c r="K41" i="7"/>
  <c r="L41" i="7"/>
  <c r="M41" i="7"/>
  <c r="B32" i="9" l="1"/>
  <c r="B33" i="9" s="1"/>
  <c r="G32" i="9"/>
  <c r="H32" i="9" s="1"/>
  <c r="G33" i="9" s="1"/>
  <c r="H33" i="9" s="1"/>
  <c r="E14" i="9" s="1"/>
  <c r="G21" i="8"/>
  <c r="H21" i="8" s="1"/>
  <c r="G22" i="8" s="1"/>
  <c r="H22" i="8" s="1"/>
  <c r="G23" i="8" s="1"/>
  <c r="H23" i="8" s="1"/>
  <c r="G24" i="8" s="1"/>
  <c r="H24" i="8" s="1"/>
  <c r="G25" i="8" s="1"/>
  <c r="H25" i="8" s="1"/>
  <c r="G26" i="8" s="1"/>
  <c r="H26" i="8" s="1"/>
  <c r="B22" i="8"/>
  <c r="B23" i="8" s="1"/>
  <c r="B24" i="8" s="1"/>
  <c r="B25" i="8" s="1"/>
  <c r="B26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K47" i="8"/>
  <c r="D10" i="8"/>
  <c r="J14" i="8"/>
  <c r="I14" i="8"/>
  <c r="F42" i="7"/>
  <c r="G14" i="7" s="1"/>
  <c r="E42" i="7"/>
  <c r="F14" i="7" s="1"/>
  <c r="M34" i="7"/>
  <c r="L34" i="7"/>
  <c r="K34" i="7"/>
  <c r="M33" i="7"/>
  <c r="L33" i="7"/>
  <c r="K33" i="7"/>
  <c r="M32" i="7"/>
  <c r="L32" i="7"/>
  <c r="K32" i="7"/>
  <c r="M31" i="7"/>
  <c r="L31" i="7"/>
  <c r="K31" i="7"/>
  <c r="M30" i="7"/>
  <c r="L30" i="7"/>
  <c r="K30" i="7"/>
  <c r="M26" i="7"/>
  <c r="L26" i="7"/>
  <c r="K26" i="7"/>
  <c r="M25" i="7"/>
  <c r="L25" i="7"/>
  <c r="K25" i="7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M19" i="7"/>
  <c r="L19" i="7"/>
  <c r="K19" i="7"/>
  <c r="B19" i="7"/>
  <c r="B20" i="7" s="1"/>
  <c r="B21" i="7" s="1"/>
  <c r="B22" i="7" s="1"/>
  <c r="B23" i="7" s="1"/>
  <c r="B24" i="7" s="1"/>
  <c r="B25" i="7" s="1"/>
  <c r="M18" i="7"/>
  <c r="L18" i="7"/>
  <c r="K18" i="7"/>
  <c r="H18" i="7"/>
  <c r="G19" i="7" s="1"/>
  <c r="H19" i="7" s="1"/>
  <c r="G20" i="7" s="1"/>
  <c r="H20" i="7" s="1"/>
  <c r="G21" i="7" s="1"/>
  <c r="H21" i="7" s="1"/>
  <c r="G22" i="7" s="1"/>
  <c r="H22" i="7" s="1"/>
  <c r="G23" i="7" s="1"/>
  <c r="H23" i="7" s="1"/>
  <c r="G24" i="7" s="1"/>
  <c r="H24" i="7" s="1"/>
  <c r="G25" i="7" s="1"/>
  <c r="H25" i="7" s="1"/>
  <c r="G26" i="7" s="1"/>
  <c r="H26" i="7" s="1"/>
  <c r="H14" i="7"/>
  <c r="D14" i="7"/>
  <c r="K24" i="5"/>
  <c r="L24" i="5"/>
  <c r="M24" i="5"/>
  <c r="K25" i="5"/>
  <c r="L25" i="5"/>
  <c r="M25" i="5"/>
  <c r="K26" i="5"/>
  <c r="L26" i="5"/>
  <c r="M26" i="5"/>
  <c r="K25" i="3"/>
  <c r="L25" i="3"/>
  <c r="M25" i="3"/>
  <c r="K24" i="3"/>
  <c r="L24" i="3"/>
  <c r="M24" i="3"/>
  <c r="K25" i="1"/>
  <c r="L25" i="1"/>
  <c r="M25" i="1"/>
  <c r="K26" i="1"/>
  <c r="L26" i="1"/>
  <c r="M26" i="1"/>
  <c r="K29" i="6"/>
  <c r="L29" i="6"/>
  <c r="M29" i="6"/>
  <c r="K30" i="6"/>
  <c r="L30" i="6"/>
  <c r="M30" i="6"/>
  <c r="K31" i="6"/>
  <c r="L31" i="6"/>
  <c r="M31" i="6"/>
  <c r="K32" i="6"/>
  <c r="L32" i="6"/>
  <c r="M32" i="6"/>
  <c r="K33" i="6"/>
  <c r="L33" i="6"/>
  <c r="M33" i="6"/>
  <c r="K34" i="6"/>
  <c r="L34" i="6"/>
  <c r="M34" i="6"/>
  <c r="K35" i="6"/>
  <c r="L35" i="6"/>
  <c r="M35" i="6"/>
  <c r="K36" i="6"/>
  <c r="L36" i="6"/>
  <c r="M36" i="6"/>
  <c r="K22" i="6"/>
  <c r="L22" i="6"/>
  <c r="M22" i="6"/>
  <c r="K23" i="6"/>
  <c r="L23" i="6"/>
  <c r="M23" i="6"/>
  <c r="K24" i="6"/>
  <c r="L24" i="6"/>
  <c r="M24" i="6"/>
  <c r="K25" i="6"/>
  <c r="L25" i="6"/>
  <c r="M25" i="6"/>
  <c r="K26" i="6"/>
  <c r="L26" i="6"/>
  <c r="M26" i="6"/>
  <c r="K27" i="6"/>
  <c r="L27" i="6"/>
  <c r="M27" i="6"/>
  <c r="G27" i="8" l="1"/>
  <c r="H27" i="8" s="1"/>
  <c r="G28" i="8" s="1"/>
  <c r="H28" i="8" s="1"/>
  <c r="G29" i="8" s="1"/>
  <c r="H29" i="8" s="1"/>
  <c r="G30" i="8" s="1"/>
  <c r="H30" i="8" s="1"/>
  <c r="G31" i="8" s="1"/>
  <c r="H31" i="8" s="1"/>
  <c r="G32" i="8" s="1"/>
  <c r="H32" i="8" s="1"/>
  <c r="G33" i="8" s="1"/>
  <c r="H33" i="8" s="1"/>
  <c r="G34" i="8" s="1"/>
  <c r="H34" i="8" s="1"/>
  <c r="G35" i="8" s="1"/>
  <c r="H35" i="8" s="1"/>
  <c r="G36" i="8" s="1"/>
  <c r="H36" i="8" s="1"/>
  <c r="G37" i="8" s="1"/>
  <c r="H37" i="8" s="1"/>
  <c r="G38" i="8" s="1"/>
  <c r="H38" i="8" s="1"/>
  <c r="G39" i="8" s="1"/>
  <c r="H39" i="8" s="1"/>
  <c r="G40" i="8" s="1"/>
  <c r="H40" i="8" s="1"/>
  <c r="G41" i="8" s="1"/>
  <c r="H41" i="8" s="1"/>
  <c r="G42" i="8" s="1"/>
  <c r="H42" i="8" s="1"/>
  <c r="G43" i="8" s="1"/>
  <c r="H43" i="8" s="1"/>
  <c r="G44" i="8" s="1"/>
  <c r="H44" i="8" s="1"/>
  <c r="G45" i="8" s="1"/>
  <c r="H45" i="8" s="1"/>
  <c r="G46" i="8" s="1"/>
  <c r="H46" i="8" s="1"/>
  <c r="E14" i="8" s="1"/>
  <c r="G27" i="7"/>
  <c r="H27" i="7" s="1"/>
  <c r="G29" i="7" s="1"/>
  <c r="H29" i="7" s="1"/>
  <c r="G30" i="7" s="1"/>
  <c r="H30" i="7" s="1"/>
  <c r="G31" i="7" s="1"/>
  <c r="H31" i="7" s="1"/>
  <c r="G32" i="7" s="1"/>
  <c r="H32" i="7" s="1"/>
  <c r="G33" i="7" s="1"/>
  <c r="H33" i="7" s="1"/>
  <c r="G34" i="7" s="1"/>
  <c r="H34" i="7" s="1"/>
  <c r="G35" i="7" s="1"/>
  <c r="H35" i="7" s="1"/>
  <c r="G36" i="7" s="1"/>
  <c r="H36" i="7" s="1"/>
  <c r="G37" i="7" s="1"/>
  <c r="H37" i="7" s="1"/>
  <c r="G38" i="7" s="1"/>
  <c r="H38" i="7" s="1"/>
  <c r="G39" i="7" s="1"/>
  <c r="H39" i="7" s="1"/>
  <c r="G40" i="7" s="1"/>
  <c r="H40" i="7" s="1"/>
  <c r="G41" i="7" s="1"/>
  <c r="H41" i="7" s="1"/>
  <c r="E14" i="7" s="1"/>
  <c r="B26" i="7"/>
  <c r="D10" i="7"/>
  <c r="K42" i="7"/>
  <c r="I14" i="7"/>
  <c r="J14" i="7"/>
  <c r="K31" i="5"/>
  <c r="L31" i="5"/>
  <c r="M31" i="5"/>
  <c r="K32" i="5"/>
  <c r="L32" i="5"/>
  <c r="M32" i="5"/>
  <c r="K33" i="5"/>
  <c r="L33" i="5"/>
  <c r="M33" i="5"/>
  <c r="K34" i="5"/>
  <c r="L34" i="5"/>
  <c r="M34" i="5"/>
  <c r="K35" i="5"/>
  <c r="L35" i="5"/>
  <c r="M35" i="5"/>
  <c r="K36" i="5"/>
  <c r="L36" i="5"/>
  <c r="M36" i="5"/>
  <c r="K37" i="5"/>
  <c r="L37" i="5"/>
  <c r="M37" i="5"/>
  <c r="K38" i="5"/>
  <c r="L38" i="5"/>
  <c r="M38" i="5"/>
  <c r="K39" i="5"/>
  <c r="L39" i="5"/>
  <c r="M39" i="5"/>
  <c r="K40" i="5"/>
  <c r="L40" i="5"/>
  <c r="M40" i="5"/>
  <c r="K41" i="5"/>
  <c r="L41" i="5"/>
  <c r="M41" i="5"/>
  <c r="K42" i="5"/>
  <c r="L42" i="5"/>
  <c r="M42" i="5"/>
  <c r="K43" i="5"/>
  <c r="L43" i="5"/>
  <c r="M43" i="5"/>
  <c r="K44" i="5"/>
  <c r="L44" i="5"/>
  <c r="M44" i="5"/>
  <c r="K45" i="5"/>
  <c r="L45" i="5"/>
  <c r="M45" i="5"/>
  <c r="K46" i="5"/>
  <c r="L46" i="5"/>
  <c r="M46" i="5"/>
  <c r="K47" i="5"/>
  <c r="L47" i="5"/>
  <c r="M47" i="5"/>
  <c r="K48" i="5"/>
  <c r="L48" i="5"/>
  <c r="M48" i="5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B30" i="7" l="1"/>
  <c r="B31" i="7" s="1"/>
  <c r="B32" i="7" s="1"/>
  <c r="B33" i="7" s="1"/>
  <c r="B34" i="7" l="1"/>
  <c r="B35" i="7" s="1"/>
  <c r="B36" i="7" s="1"/>
  <c r="B37" i="7" s="1"/>
  <c r="B38" i="7" s="1"/>
  <c r="B39" i="7" s="1"/>
  <c r="B40" i="7" s="1"/>
  <c r="B41" i="7" s="1"/>
  <c r="K32" i="1" l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27" i="1"/>
  <c r="L27" i="1"/>
  <c r="M27" i="1"/>
  <c r="K28" i="1"/>
  <c r="L28" i="1"/>
  <c r="M28" i="1"/>
  <c r="K29" i="1"/>
  <c r="L29" i="1"/>
  <c r="M29" i="1"/>
  <c r="K20" i="6" l="1"/>
  <c r="L20" i="6"/>
  <c r="M20" i="6"/>
  <c r="K21" i="6"/>
  <c r="L21" i="6"/>
  <c r="M21" i="6"/>
  <c r="K28" i="6"/>
  <c r="L28" i="6"/>
  <c r="M28" i="6"/>
  <c r="M19" i="6"/>
  <c r="L19" i="6"/>
  <c r="K19" i="6"/>
  <c r="M18" i="6"/>
  <c r="L18" i="6"/>
  <c r="K18" i="6"/>
  <c r="H18" i="6"/>
  <c r="G19" i="6" s="1"/>
  <c r="H19" i="6" s="1"/>
  <c r="G20" i="6" s="1"/>
  <c r="H20" i="6" s="1"/>
  <c r="G21" i="6" s="1"/>
  <c r="H21" i="6" s="1"/>
  <c r="H14" i="6"/>
  <c r="K20" i="5"/>
  <c r="L20" i="5"/>
  <c r="M20" i="5"/>
  <c r="K21" i="5"/>
  <c r="L21" i="5"/>
  <c r="M21" i="5"/>
  <c r="K22" i="5"/>
  <c r="L22" i="5"/>
  <c r="M22" i="5"/>
  <c r="K23" i="5"/>
  <c r="L23" i="5"/>
  <c r="M23" i="5"/>
  <c r="K27" i="5"/>
  <c r="L27" i="5"/>
  <c r="M27" i="5"/>
  <c r="K28" i="5"/>
  <c r="L28" i="5"/>
  <c r="M28" i="5"/>
  <c r="K29" i="5"/>
  <c r="L29" i="5"/>
  <c r="M29" i="5"/>
  <c r="K30" i="5"/>
  <c r="L30" i="5"/>
  <c r="M30" i="5"/>
  <c r="M19" i="5"/>
  <c r="L19" i="5"/>
  <c r="K19" i="5"/>
  <c r="M18" i="5"/>
  <c r="L18" i="5"/>
  <c r="K18" i="5"/>
  <c r="H18" i="5"/>
  <c r="G19" i="5" s="1"/>
  <c r="H19" i="5" s="1"/>
  <c r="G20" i="5" s="1"/>
  <c r="H20" i="5" s="1"/>
  <c r="G21" i="5" s="1"/>
  <c r="H21" i="5" s="1"/>
  <c r="G22" i="5" s="1"/>
  <c r="H22" i="5" s="1"/>
  <c r="G23" i="5" s="1"/>
  <c r="H23" i="5" s="1"/>
  <c r="H14" i="5"/>
  <c r="K20" i="3"/>
  <c r="L20" i="3"/>
  <c r="M20" i="3"/>
  <c r="K21" i="3"/>
  <c r="L21" i="3"/>
  <c r="M21" i="3"/>
  <c r="K22" i="3"/>
  <c r="L22" i="3"/>
  <c r="M22" i="3"/>
  <c r="K23" i="3"/>
  <c r="L23" i="3"/>
  <c r="M23" i="3"/>
  <c r="K26" i="3"/>
  <c r="L26" i="3"/>
  <c r="M26" i="3"/>
  <c r="K27" i="3"/>
  <c r="L27" i="3"/>
  <c r="M27" i="3"/>
  <c r="K28" i="3"/>
  <c r="L28" i="3"/>
  <c r="M28" i="3"/>
  <c r="K29" i="3"/>
  <c r="L29" i="3"/>
  <c r="M29" i="3"/>
  <c r="K30" i="3"/>
  <c r="L30" i="3"/>
  <c r="M30" i="3"/>
  <c r="M19" i="3"/>
  <c r="L19" i="3"/>
  <c r="K19" i="3"/>
  <c r="L18" i="3"/>
  <c r="K18" i="3"/>
  <c r="H18" i="3"/>
  <c r="H14" i="3"/>
  <c r="K21" i="1"/>
  <c r="L21" i="1"/>
  <c r="M21" i="1"/>
  <c r="K22" i="1"/>
  <c r="L22" i="1"/>
  <c r="M22" i="1"/>
  <c r="K23" i="1"/>
  <c r="L23" i="1"/>
  <c r="M23" i="1"/>
  <c r="K24" i="1"/>
  <c r="L24" i="1"/>
  <c r="M24" i="1"/>
  <c r="K30" i="1"/>
  <c r="L30" i="1"/>
  <c r="M30" i="1"/>
  <c r="K31" i="1"/>
  <c r="L31" i="1"/>
  <c r="M31" i="1"/>
  <c r="K19" i="1"/>
  <c r="L19" i="1"/>
  <c r="M19" i="1"/>
  <c r="K20" i="1"/>
  <c r="L20" i="1"/>
  <c r="M20" i="1"/>
  <c r="L18" i="1"/>
  <c r="K18" i="1"/>
  <c r="H18" i="1"/>
  <c r="G22" i="6" l="1"/>
  <c r="H22" i="6" s="1"/>
  <c r="G23" i="6" s="1"/>
  <c r="H23" i="6" s="1"/>
  <c r="G24" i="6" s="1"/>
  <c r="H24" i="6" s="1"/>
  <c r="G25" i="6" s="1"/>
  <c r="H25" i="6" s="1"/>
  <c r="G26" i="6" s="1"/>
  <c r="H26" i="6" s="1"/>
  <c r="G27" i="6" s="1"/>
  <c r="H27" i="6" s="1"/>
  <c r="G28" i="6" s="1"/>
  <c r="H28" i="6" s="1"/>
  <c r="G29" i="6" s="1"/>
  <c r="H29" i="6" s="1"/>
  <c r="G30" i="6" s="1"/>
  <c r="H30" i="6" s="1"/>
  <c r="G31" i="6" s="1"/>
  <c r="H31" i="6" s="1"/>
  <c r="G32" i="6" s="1"/>
  <c r="H32" i="6" s="1"/>
  <c r="G33" i="6" s="1"/>
  <c r="H33" i="6" s="1"/>
  <c r="G34" i="6" s="1"/>
  <c r="H34" i="6" s="1"/>
  <c r="G35" i="6" s="1"/>
  <c r="H35" i="6" s="1"/>
  <c r="G36" i="6" s="1"/>
  <c r="H36" i="6" s="1"/>
  <c r="G24" i="5"/>
  <c r="H24" i="5" s="1"/>
  <c r="G25" i="5" s="1"/>
  <c r="H25" i="5" s="1"/>
  <c r="G26" i="5" s="1"/>
  <c r="H26" i="5" s="1"/>
  <c r="F37" i="6"/>
  <c r="G14" i="6" s="1"/>
  <c r="E37" i="6"/>
  <c r="F14" i="6" s="1"/>
  <c r="B19" i="6"/>
  <c r="B20" i="6" s="1"/>
  <c r="B21" i="6" s="1"/>
  <c r="D10" i="6"/>
  <c r="D14" i="6"/>
  <c r="G27" i="5" l="1"/>
  <c r="H27" i="5" s="1"/>
  <c r="G28" i="5" s="1"/>
  <c r="H28" i="5" s="1"/>
  <c r="G29" i="5" s="1"/>
  <c r="H29" i="5" s="1"/>
  <c r="G30" i="5" s="1"/>
  <c r="H30" i="5" s="1"/>
  <c r="G31" i="5" s="1"/>
  <c r="H31" i="5" s="1"/>
  <c r="G32" i="5" s="1"/>
  <c r="H32" i="5" s="1"/>
  <c r="G33" i="5" s="1"/>
  <c r="H33" i="5" s="1"/>
  <c r="G34" i="5" s="1"/>
  <c r="H34" i="5" s="1"/>
  <c r="G35" i="5" s="1"/>
  <c r="H35" i="5" s="1"/>
  <c r="G36" i="5" s="1"/>
  <c r="H36" i="5" s="1"/>
  <c r="G37" i="5" s="1"/>
  <c r="H37" i="5" s="1"/>
  <c r="G38" i="5" s="1"/>
  <c r="H38" i="5" s="1"/>
  <c r="G39" i="5" s="1"/>
  <c r="H39" i="5" s="1"/>
  <c r="G40" i="5" s="1"/>
  <c r="H40" i="5" s="1"/>
  <c r="G41" i="5" s="1"/>
  <c r="H41" i="5" s="1"/>
  <c r="G42" i="5" s="1"/>
  <c r="H42" i="5" s="1"/>
  <c r="G43" i="5" s="1"/>
  <c r="H43" i="5" s="1"/>
  <c r="G44" i="5" s="1"/>
  <c r="H44" i="5" s="1"/>
  <c r="G45" i="5" s="1"/>
  <c r="H45" i="5" s="1"/>
  <c r="G46" i="5" s="1"/>
  <c r="H46" i="5" s="1"/>
  <c r="G47" i="5" s="1"/>
  <c r="H47" i="5" s="1"/>
  <c r="G48" i="5" s="1"/>
  <c r="H48" i="5" s="1"/>
  <c r="B22" i="6"/>
  <c r="K37" i="6"/>
  <c r="I14" i="6"/>
  <c r="J14" i="6"/>
  <c r="B23" i="6" l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F45" i="1" l="1"/>
  <c r="G19" i="1"/>
  <c r="H19" i="1" s="1"/>
  <c r="F49" i="5" l="1"/>
  <c r="G14" i="5" s="1"/>
  <c r="E49" i="5"/>
  <c r="F14" i="5" s="1"/>
  <c r="B19" i="5"/>
  <c r="B20" i="5" s="1"/>
  <c r="D14" i="5"/>
  <c r="F49" i="3"/>
  <c r="G14" i="3" s="1"/>
  <c r="E49" i="3"/>
  <c r="F14" i="3" s="1"/>
  <c r="D10" i="3"/>
  <c r="B19" i="3"/>
  <c r="B20" i="3" s="1"/>
  <c r="M18" i="3"/>
  <c r="G19" i="3"/>
  <c r="H19" i="3" s="1"/>
  <c r="D14" i="3"/>
  <c r="M18" i="1"/>
  <c r="B21" i="5" l="1"/>
  <c r="B22" i="5" s="1"/>
  <c r="B23" i="5" s="1"/>
  <c r="B24" i="5" s="1"/>
  <c r="B21" i="3"/>
  <c r="B22" i="3" s="1"/>
  <c r="B23" i="3" s="1"/>
  <c r="B24" i="3" s="1"/>
  <c r="D10" i="5"/>
  <c r="G20" i="3"/>
  <c r="H20" i="3" s="1"/>
  <c r="K49" i="5"/>
  <c r="I14" i="3"/>
  <c r="J14" i="5"/>
  <c r="K49" i="3"/>
  <c r="D10" i="1"/>
  <c r="I14" i="5"/>
  <c r="J14" i="3"/>
  <c r="B25" i="5" l="1"/>
  <c r="B26" i="5" s="1"/>
  <c r="B25" i="3"/>
  <c r="B26" i="3" s="1"/>
  <c r="G21" i="3"/>
  <c r="I14" i="1"/>
  <c r="H14" i="1" s="1"/>
  <c r="J14" i="1"/>
  <c r="K45" i="1"/>
  <c r="B27" i="5" l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27" i="3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H21" i="3"/>
  <c r="G22" i="3" s="1"/>
  <c r="D14" i="1"/>
  <c r="H22" i="3" l="1"/>
  <c r="G23" i="3" s="1"/>
  <c r="H23" i="3" s="1"/>
  <c r="G24" i="3" s="1"/>
  <c r="H24" i="3" s="1"/>
  <c r="G25" i="3" s="1"/>
  <c r="H25" i="3" s="1"/>
  <c r="G20" i="1"/>
  <c r="H20" i="1" s="1"/>
  <c r="G14" i="1"/>
  <c r="E45" i="1"/>
  <c r="F14" i="1" s="1"/>
  <c r="B19" i="1"/>
  <c r="B20" i="1" s="1"/>
  <c r="B21" i="1" l="1"/>
  <c r="B22" i="1" s="1"/>
  <c r="B23" i="1" s="1"/>
  <c r="B24" i="1" s="1"/>
  <c r="G21" i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H21" i="1"/>
  <c r="G22" i="1" s="1"/>
  <c r="H22" i="1" s="1"/>
  <c r="G26" i="3" l="1"/>
  <c r="H26" i="3" s="1"/>
  <c r="G27" i="3" s="1"/>
  <c r="H27" i="3" s="1"/>
  <c r="G28" i="3" s="1"/>
  <c r="H28" i="3" s="1"/>
  <c r="G23" i="1"/>
  <c r="H23" i="1" l="1"/>
  <c r="G24" i="1" s="1"/>
  <c r="H24" i="1" s="1"/>
  <c r="G25" i="1" s="1"/>
  <c r="H25" i="1" s="1"/>
  <c r="G26" i="1" s="1"/>
  <c r="H26" i="1" s="1"/>
  <c r="G27" i="1" s="1"/>
  <c r="H27" i="1" s="1"/>
  <c r="G28" i="1" s="1"/>
  <c r="H28" i="1" s="1"/>
  <c r="G29" i="1" s="1"/>
  <c r="H29" i="1" s="1"/>
  <c r="G29" i="3" l="1"/>
  <c r="H29" i="3" s="1"/>
  <c r="G30" i="3" l="1"/>
  <c r="H30" i="3" s="1"/>
  <c r="G31" i="3" s="1"/>
  <c r="H31" i="3" s="1"/>
  <c r="G32" i="3" s="1"/>
  <c r="H32" i="3" s="1"/>
  <c r="G33" i="3" s="1"/>
  <c r="H33" i="3" s="1"/>
  <c r="G34" i="3" s="1"/>
  <c r="H34" i="3" s="1"/>
  <c r="G35" i="3" s="1"/>
  <c r="H35" i="3" s="1"/>
  <c r="G36" i="3" s="1"/>
  <c r="H36" i="3" s="1"/>
  <c r="G37" i="3" s="1"/>
  <c r="H37" i="3" s="1"/>
  <c r="G38" i="3" s="1"/>
  <c r="H38" i="3" s="1"/>
  <c r="G39" i="3" s="1"/>
  <c r="H39" i="3" s="1"/>
  <c r="G40" i="3" s="1"/>
  <c r="H40" i="3" s="1"/>
  <c r="G41" i="3" s="1"/>
  <c r="H41" i="3" s="1"/>
  <c r="G42" i="3" s="1"/>
  <c r="H42" i="3" s="1"/>
  <c r="G43" i="3" s="1"/>
  <c r="H43" i="3" s="1"/>
  <c r="G44" i="3" s="1"/>
  <c r="H44" i="3" s="1"/>
  <c r="G45" i="3" s="1"/>
  <c r="H45" i="3" s="1"/>
  <c r="G46" i="3" s="1"/>
  <c r="H46" i="3" s="1"/>
  <c r="G47" i="3" s="1"/>
  <c r="H47" i="3" s="1"/>
  <c r="G48" i="3" s="1"/>
  <c r="H48" i="3" s="1"/>
  <c r="G30" i="1" l="1"/>
  <c r="H30" i="1" s="1"/>
  <c r="G31" i="1" l="1"/>
  <c r="H31" i="1" s="1"/>
  <c r="G32" i="1" s="1"/>
  <c r="H32" i="1" s="1"/>
  <c r="G33" i="1" s="1"/>
  <c r="H33" i="1" s="1"/>
  <c r="G34" i="1" s="1"/>
  <c r="H34" i="1" s="1"/>
  <c r="G35" i="1" s="1"/>
  <c r="H35" i="1" s="1"/>
  <c r="G36" i="1" s="1"/>
  <c r="H36" i="1" s="1"/>
  <c r="G37" i="1" s="1"/>
  <c r="H37" i="1" s="1"/>
  <c r="G38" i="1" s="1"/>
  <c r="H38" i="1" s="1"/>
  <c r="G39" i="1" s="1"/>
  <c r="H39" i="1" s="1"/>
  <c r="G40" i="1" s="1"/>
  <c r="H40" i="1" s="1"/>
  <c r="G41" i="1" s="1"/>
  <c r="H41" i="1" s="1"/>
  <c r="G42" i="1" s="1"/>
  <c r="H42" i="1" s="1"/>
  <c r="G43" i="1" s="1"/>
  <c r="H43" i="1" s="1"/>
  <c r="G44" i="1" s="1"/>
  <c r="H44" i="1" s="1"/>
  <c r="E14" i="6" l="1"/>
  <c r="E14" i="1" l="1"/>
  <c r="E14" i="5" l="1"/>
  <c r="E14" i="3"/>
</calcChain>
</file>

<file path=xl/sharedStrings.xml><?xml version="1.0" encoding="utf-8"?>
<sst xmlns="http://schemas.openxmlformats.org/spreadsheetml/2006/main" count="729" uniqueCount="135">
  <si>
    <t>Data</t>
  </si>
  <si>
    <t>Tipo</t>
  </si>
  <si>
    <t>Feriado Nacional</t>
  </si>
  <si>
    <t>Ponto Facultativo</t>
  </si>
  <si>
    <t>Feriado Estadual</t>
  </si>
  <si>
    <t>sem expediente (compensação)</t>
  </si>
  <si>
    <t>Feriado Municipal (Vitória)</t>
  </si>
  <si>
    <t>Ponto facultativo</t>
  </si>
  <si>
    <t xml:space="preserve">Feriado estadual </t>
  </si>
  <si>
    <t>DADOS DA CONTRATAÇÃO</t>
  </si>
  <si>
    <t>RESUMO</t>
  </si>
  <si>
    <t>Objeto</t>
  </si>
  <si>
    <t>Data Inicial Prevista</t>
  </si>
  <si>
    <t>Data Término Prevista</t>
  </si>
  <si>
    <t>TM Padrão</t>
  </si>
  <si>
    <t>TM Previsto</t>
  </si>
  <si>
    <t>Data Término Atualizado</t>
  </si>
  <si>
    <t>TM Efetivo</t>
  </si>
  <si>
    <t>Dias para Conclusão</t>
  </si>
  <si>
    <t>Modalidade</t>
  </si>
  <si>
    <t>Valor global</t>
  </si>
  <si>
    <t>Requisitante</t>
  </si>
  <si>
    <t>Agente de Contratação e Equipe de Apoio</t>
  </si>
  <si>
    <t>Processo</t>
  </si>
  <si>
    <t>Fase atual</t>
  </si>
  <si>
    <t>Complexidade</t>
  </si>
  <si>
    <t>BAIXA</t>
  </si>
  <si>
    <t>Evolução da contratação</t>
  </si>
  <si>
    <t>Etapas</t>
  </si>
  <si>
    <t>Atividade</t>
  </si>
  <si>
    <t>Responsável</t>
  </si>
  <si>
    <t>Tempo médio padrão (dias úteis)</t>
  </si>
  <si>
    <t>Previsto/Pactuado</t>
  </si>
  <si>
    <t>Realizado</t>
  </si>
  <si>
    <t>Dias</t>
  </si>
  <si>
    <t>Início</t>
  </si>
  <si>
    <t>Término</t>
  </si>
  <si>
    <t>Atrasado/
adiantado</t>
  </si>
  <si>
    <t>Executado</t>
  </si>
  <si>
    <t>Preparatória</t>
  </si>
  <si>
    <t>Elaboração do ETP</t>
  </si>
  <si>
    <t>Demandante</t>
  </si>
  <si>
    <t>Aprovação da solução</t>
  </si>
  <si>
    <t>Ordenador</t>
  </si>
  <si>
    <t>Elaboração do TR</t>
  </si>
  <si>
    <t>Pesquisa de preços</t>
  </si>
  <si>
    <t>Reserva orçamentária</t>
  </si>
  <si>
    <t>GPO</t>
  </si>
  <si>
    <t>Análise da instrução processual</t>
  </si>
  <si>
    <t>Agente</t>
  </si>
  <si>
    <t>Ajustes da instrução procesual</t>
  </si>
  <si>
    <t>Elaboração da minuta de edital e de contrato</t>
  </si>
  <si>
    <t>Manifestação para análise jurídica</t>
  </si>
  <si>
    <t>Autorização</t>
  </si>
  <si>
    <t>Seleção do fornecedor</t>
  </si>
  <si>
    <t>Acolhimento de propostas (poderá haver questionamentos e/ou impugnações e, 
dependendo da matéria, a licitação deverá ser suspensa e/ou republicada)</t>
  </si>
  <si>
    <t>Sistema</t>
  </si>
  <si>
    <t>Sessão pública</t>
  </si>
  <si>
    <t>Licitante</t>
  </si>
  <si>
    <t xml:space="preserve">Notificação prévia para etapa recursal </t>
  </si>
  <si>
    <t>Apresentação das razões recursais</t>
  </si>
  <si>
    <t>Apresentação das contrarrazões recursais</t>
  </si>
  <si>
    <t>Julgamento do recurso (se houver reconsideração, retorna-se à fase de habilitação)</t>
  </si>
  <si>
    <t>Ratificação do julgamento (em caso de não reconsideração)</t>
  </si>
  <si>
    <t>Instrução para adjudicação e homologação</t>
  </si>
  <si>
    <t>Adjudicação e homologação</t>
  </si>
  <si>
    <t>Divulgação do resultado da licitação</t>
  </si>
  <si>
    <t>Contrato</t>
  </si>
  <si>
    <t>Contratos</t>
  </si>
  <si>
    <t>Autorização de empenho</t>
  </si>
  <si>
    <t>Emissão de empenho</t>
  </si>
  <si>
    <t>GFS</t>
  </si>
  <si>
    <t>Formalização do contrato (se houver garantia na modalidade seguro-garantia, ao prazo de formalização deverá ser acrescido o prazo previsto no §3º do art. 96)</t>
  </si>
  <si>
    <t>Notas:</t>
  </si>
  <si>
    <t>- Esse cronograma compreende os casos em que a análise da PGE é dispensada</t>
  </si>
  <si>
    <t>- A coluna E contém uma sugestão de tempo médio padrão, com base na experiência dos analistas da SEGER. Cada órgão poderá estabelecer seu próprio TMP para este nível de complexidade</t>
  </si>
  <si>
    <t>- A coluna F deverá ser preenchida com o prazo para cada atividade pactuado no caso concreto, que poderá ser diferente do TM padrão.</t>
  </si>
  <si>
    <t>- A manutenção das colunas E (TM padrão) e F (TM previsto) serve apenas para melhor visualização da relação do processo concreto com a média estabelecida pelo Órgão.</t>
  </si>
  <si>
    <t>- O cronograma é apenas uma sugestão, a partir das atividades mínimas a serem realizadas. Cada interessado poderá acrescer tantas atividades quanto necessárias, conforme a rotina do seu Órgão.</t>
  </si>
  <si>
    <t>- Caso haja qualquer dificuldade no manejo das fórmulas e da planilha, sugere-se que o servidor faça contato com a área de TI do seu órgão.</t>
  </si>
  <si>
    <t>MÉDIA</t>
  </si>
  <si>
    <t>Edital e análise jurídica</t>
  </si>
  <si>
    <t>Análise jurídica</t>
  </si>
  <si>
    <t>PGE</t>
  </si>
  <si>
    <t>Análise das recomendações jurídicas</t>
  </si>
  <si>
    <t>Atualização da minuta de edital e de contrato</t>
  </si>
  <si>
    <t>ALTA</t>
  </si>
  <si>
    <t>Aprovação do TR</t>
  </si>
  <si>
    <t>Acolhimento de propostas</t>
  </si>
  <si>
    <t>Minutas e análise do controle interno</t>
  </si>
  <si>
    <t>Divulgação do resultado da Dispensa Eletrônica</t>
  </si>
  <si>
    <t>- O cronograma foi elaborado considerando sua possibilidade de aplicação em qualquer caso, nos termos do §1º do art. 91 do Decreto 5352-R/2023.</t>
  </si>
  <si>
    <t>- Esse cronograma compreende os casos em que a análise da PGE é dispensada.</t>
  </si>
  <si>
    <t>- A coluna E contém uma sugestão de tempo médio padrão, com base na experiência dos analistas da SEGER. Cada órgão poderá estabelecer seu próprio TMP conforme o nível de complexidade.</t>
  </si>
  <si>
    <t>Carnaval</t>
  </si>
  <si>
    <t>Paixão de Cristo</t>
  </si>
  <si>
    <t>Tiradentes</t>
  </si>
  <si>
    <t>Dia do trabalho</t>
  </si>
  <si>
    <t>Corpus Christi</t>
  </si>
  <si>
    <t>Independência</t>
  </si>
  <si>
    <t>Nossa Sr.a Aparecida</t>
  </si>
  <si>
    <t>Finados</t>
  </si>
  <si>
    <t>Proclamação da República</t>
  </si>
  <si>
    <t>Dia Nacional de Zumbi e da Consciência Negra</t>
  </si>
  <si>
    <t>Natal</t>
  </si>
  <si>
    <t>Nossa Senhora da Penha (Estadual)</t>
  </si>
  <si>
    <t>Colonização do Solo Espírito-santense (Estadual)</t>
  </si>
  <si>
    <t>Dia do Servidor</t>
  </si>
  <si>
    <t>Edital</t>
  </si>
  <si>
    <t>Recebimento, análise da proposta e habilitação / Diligências / Divulgação do resultado da habilitação (se houver desclassificações, esse prazo é aumentado)</t>
  </si>
  <si>
    <t>Publicação do edital e lançamento nos sistemas</t>
  </si>
  <si>
    <t>Elaboração da minuta de contrato</t>
  </si>
  <si>
    <t>Publicação da Dispensa Eletrônica no SIADES</t>
  </si>
  <si>
    <t>Justificativa de preços</t>
  </si>
  <si>
    <t>Atualização da minuta de contrato</t>
  </si>
  <si>
    <t>Inclusão do resultado no SIADES e divulgação no PNCP</t>
  </si>
  <si>
    <t>Pesquisa de quantitativo/IRP</t>
  </si>
  <si>
    <t>ARP</t>
  </si>
  <si>
    <t>Formalização da Ata de Registro de Preços</t>
  </si>
  <si>
    <t>Publicação da ARP</t>
  </si>
  <si>
    <t>Elaboração da minuta de edital e de contrato e manifestação para análise jurídica</t>
  </si>
  <si>
    <t>Credenciamento - Contrata+ Brasil</t>
  </si>
  <si>
    <t>Dispensa Eletrônica</t>
  </si>
  <si>
    <t>Elaboração do DFD</t>
  </si>
  <si>
    <t>Acolhimento de propostas / Acompanhamento e análise de questionamentos</t>
  </si>
  <si>
    <t>- O prazo de acolhimento de propostas sugerido segue o disposto no inc. IV do art. 93 do Decreto 5352-R/2023. Esse prazo poderá ser alterado, conforme o caso concreto, mediante justificativa.</t>
  </si>
  <si>
    <t>Aprovação (na plataforma e no SIADES)</t>
  </si>
  <si>
    <t>Aprovação no SIADES e publicação na plataforma</t>
  </si>
  <si>
    <t>Registro no SIADES do resultado da contratação</t>
  </si>
  <si>
    <t>Formalização do contrato</t>
  </si>
  <si>
    <t>Elaboração da minuta de contrato e registro da oportunidade na plataforma</t>
  </si>
  <si>
    <t>Envio da proposta e habilitação</t>
  </si>
  <si>
    <t>Fornecedor</t>
  </si>
  <si>
    <t>Análise da proposta e habilitação</t>
  </si>
  <si>
    <t>Indicação do Gestor e atualização do cronograma físico-financeiro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</si>
</sst>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&quot; dias&quot;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7"/>
      <color rgb="FF000000"/>
      <name val="Century Gothic"/>
      <family val="2"/>
    </font>
    <font>
      <sz val="11"/>
      <color theme="1"/>
      <name val="Calibri"/>
      <family val="2"/>
      <scheme val="minor"/>
    </font>
    <font>
      <b/>
      <sz val="7"/>
      <name val="Century Gothic"/>
      <family val="2"/>
    </font>
    <font>
      <sz val="8"/>
      <name val="Century Gothic"/>
      <family val="2"/>
    </font>
    <font>
      <sz val="7"/>
      <name val="Century Gothic"/>
      <family val="2"/>
    </font>
    <font>
      <sz val="11"/>
      <name val="Calibri"/>
      <family val="2"/>
      <scheme val="minor"/>
    </font>
    <font>
      <sz val="9"/>
      <name val="Century Gothic"/>
      <family val="2"/>
    </font>
    <font>
      <b/>
      <sz val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5" borderId="12" xfId="0" applyNumberFormat="1" applyFont="1" applyFill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8" borderId="7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4" fontId="11" fillId="0" borderId="0" xfId="0" applyNumberFormat="1" applyFont="1"/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165" fontId="12" fillId="5" borderId="10" xfId="0" applyNumberFormat="1" applyFont="1" applyFill="1" applyBorder="1" applyAlignment="1">
      <alignment horizontal="center" vertical="center" wrapText="1"/>
    </xf>
    <xf numFmtId="164" fontId="12" fillId="7" borderId="10" xfId="0" applyNumberFormat="1" applyFont="1" applyFill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164" fontId="12" fillId="9" borderId="23" xfId="0" applyNumberFormat="1" applyFont="1" applyFill="1" applyBorder="1" applyAlignment="1">
      <alignment horizontal="center" vertical="center" wrapText="1"/>
    </xf>
    <xf numFmtId="165" fontId="12" fillId="8" borderId="10" xfId="0" applyNumberFormat="1" applyFont="1" applyFill="1" applyBorder="1" applyAlignment="1">
      <alignment horizontal="center" vertical="center" wrapText="1"/>
    </xf>
    <xf numFmtId="165" fontId="12" fillId="8" borderId="6" xfId="0" applyNumberFormat="1" applyFont="1" applyFill="1" applyBorder="1" applyAlignment="1">
      <alignment horizontal="center" vertical="center" wrapText="1"/>
    </xf>
    <xf numFmtId="164" fontId="12" fillId="8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12" xfId="0" applyNumberFormat="1" applyFont="1" applyBorder="1" applyAlignment="1">
      <alignment horizontal="center" vertical="center" wrapText="1"/>
    </xf>
    <xf numFmtId="165" fontId="12" fillId="5" borderId="12" xfId="0" applyNumberFormat="1" applyFont="1" applyFill="1" applyBorder="1" applyAlignment="1">
      <alignment horizontal="center" vertical="center" wrapText="1"/>
    </xf>
    <xf numFmtId="164" fontId="12" fillId="5" borderId="12" xfId="0" applyNumberFormat="1" applyFont="1" applyFill="1" applyBorder="1" applyAlignment="1">
      <alignment horizontal="center" vertical="center" wrapText="1"/>
    </xf>
    <xf numFmtId="164" fontId="12" fillId="8" borderId="12" xfId="0" applyNumberFormat="1" applyFont="1" applyFill="1" applyBorder="1" applyAlignment="1">
      <alignment horizontal="center" vertical="center" wrapText="1"/>
    </xf>
    <xf numFmtId="164" fontId="12" fillId="9" borderId="12" xfId="0" applyNumberFormat="1" applyFont="1" applyFill="1" applyBorder="1" applyAlignment="1">
      <alignment horizontal="center" vertical="center" wrapText="1"/>
    </xf>
    <xf numFmtId="165" fontId="12" fillId="8" borderId="12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2" fillId="8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textRotation="90" wrapText="1"/>
    </xf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22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7"/>
  <sheetViews>
    <sheetView topLeftCell="A53" workbookViewId="0">
      <selection activeCell="B69" sqref="B69"/>
    </sheetView>
  </sheetViews>
  <sheetFormatPr defaultRowHeight="14.5" x14ac:dyDescent="0.35"/>
  <cols>
    <col min="1" max="1" width="15.1796875" bestFit="1" customWidth="1"/>
    <col min="2" max="2" width="42.5429687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s="44">
        <v>45292</v>
      </c>
      <c r="B2" s="45" t="s">
        <v>2</v>
      </c>
    </row>
    <row r="3" spans="1:2" x14ac:dyDescent="0.35">
      <c r="A3" s="44">
        <v>45334</v>
      </c>
      <c r="B3" s="45" t="s">
        <v>3</v>
      </c>
    </row>
    <row r="4" spans="1:2" x14ac:dyDescent="0.35">
      <c r="A4" s="44">
        <v>45335</v>
      </c>
      <c r="B4" s="45" t="s">
        <v>3</v>
      </c>
    </row>
    <row r="5" spans="1:2" x14ac:dyDescent="0.35">
      <c r="A5" s="44">
        <v>45336</v>
      </c>
      <c r="B5" s="45" t="s">
        <v>3</v>
      </c>
    </row>
    <row r="6" spans="1:2" x14ac:dyDescent="0.35">
      <c r="A6" s="44">
        <v>45380</v>
      </c>
      <c r="B6" s="45" t="s">
        <v>2</v>
      </c>
    </row>
    <row r="7" spans="1:2" x14ac:dyDescent="0.35">
      <c r="A7" s="44">
        <v>45390</v>
      </c>
      <c r="B7" s="45" t="s">
        <v>4</v>
      </c>
    </row>
    <row r="8" spans="1:2" x14ac:dyDescent="0.35">
      <c r="A8" s="44">
        <v>45403</v>
      </c>
      <c r="B8" s="45" t="s">
        <v>2</v>
      </c>
    </row>
    <row r="9" spans="1:2" x14ac:dyDescent="0.35">
      <c r="A9" s="44">
        <v>45413</v>
      </c>
      <c r="B9" s="45" t="s">
        <v>2</v>
      </c>
    </row>
    <row r="10" spans="1:2" x14ac:dyDescent="0.35">
      <c r="A10" s="44">
        <v>45435</v>
      </c>
      <c r="B10" s="45" t="s">
        <v>3</v>
      </c>
    </row>
    <row r="11" spans="1:2" x14ac:dyDescent="0.35">
      <c r="A11" s="44">
        <v>45436</v>
      </c>
      <c r="B11" s="45" t="s">
        <v>5</v>
      </c>
    </row>
    <row r="12" spans="1:2" x14ac:dyDescent="0.35">
      <c r="A12" s="44">
        <v>45442</v>
      </c>
      <c r="B12" s="45" t="s">
        <v>3</v>
      </c>
    </row>
    <row r="13" spans="1:2" x14ac:dyDescent="0.35">
      <c r="A13" s="44">
        <v>45443</v>
      </c>
      <c r="B13" s="45" t="s">
        <v>5</v>
      </c>
    </row>
    <row r="14" spans="1:2" x14ac:dyDescent="0.35">
      <c r="A14" s="44">
        <v>45542</v>
      </c>
      <c r="B14" s="45" t="s">
        <v>2</v>
      </c>
    </row>
    <row r="15" spans="1:2" x14ac:dyDescent="0.35">
      <c r="A15" s="44">
        <v>45543</v>
      </c>
      <c r="B15" s="45" t="s">
        <v>6</v>
      </c>
    </row>
    <row r="16" spans="1:2" x14ac:dyDescent="0.35">
      <c r="A16" s="44">
        <v>45577</v>
      </c>
      <c r="B16" s="45" t="s">
        <v>2</v>
      </c>
    </row>
    <row r="17" spans="1:2" x14ac:dyDescent="0.35">
      <c r="A17" s="44">
        <v>45593</v>
      </c>
      <c r="B17" s="45" t="s">
        <v>3</v>
      </c>
    </row>
    <row r="18" spans="1:2" x14ac:dyDescent="0.35">
      <c r="A18" s="44">
        <v>45598</v>
      </c>
      <c r="B18" s="45" t="s">
        <v>2</v>
      </c>
    </row>
    <row r="19" spans="1:2" x14ac:dyDescent="0.35">
      <c r="A19" s="44">
        <v>45611</v>
      </c>
      <c r="B19" s="45" t="s">
        <v>2</v>
      </c>
    </row>
    <row r="20" spans="1:2" x14ac:dyDescent="0.35">
      <c r="A20" s="44">
        <v>45616</v>
      </c>
      <c r="B20" s="45" t="s">
        <v>2</v>
      </c>
    </row>
    <row r="21" spans="1:2" x14ac:dyDescent="0.35">
      <c r="A21" s="44">
        <v>45650</v>
      </c>
      <c r="B21" s="45" t="s">
        <v>3</v>
      </c>
    </row>
    <row r="22" spans="1:2" x14ac:dyDescent="0.35">
      <c r="A22" s="44">
        <v>45651</v>
      </c>
      <c r="B22" s="45" t="s">
        <v>2</v>
      </c>
    </row>
    <row r="23" spans="1:2" x14ac:dyDescent="0.35">
      <c r="A23" s="44">
        <v>45657</v>
      </c>
      <c r="B23" s="45" t="s">
        <v>3</v>
      </c>
    </row>
    <row r="24" spans="1:2" x14ac:dyDescent="0.35">
      <c r="A24" s="44">
        <v>45658</v>
      </c>
      <c r="B24" s="45" t="s">
        <v>2</v>
      </c>
    </row>
    <row r="25" spans="1:2" x14ac:dyDescent="0.35">
      <c r="A25" s="44">
        <v>45719</v>
      </c>
      <c r="B25" s="45" t="s">
        <v>3</v>
      </c>
    </row>
    <row r="26" spans="1:2" x14ac:dyDescent="0.35">
      <c r="A26" s="44">
        <v>45720</v>
      </c>
      <c r="B26" s="45" t="s">
        <v>3</v>
      </c>
    </row>
    <row r="27" spans="1:2" x14ac:dyDescent="0.35">
      <c r="A27" s="44">
        <v>45721</v>
      </c>
      <c r="B27" s="45" t="s">
        <v>3</v>
      </c>
    </row>
    <row r="28" spans="1:2" x14ac:dyDescent="0.35">
      <c r="A28" s="44">
        <v>45765</v>
      </c>
      <c r="B28" s="45" t="s">
        <v>7</v>
      </c>
    </row>
    <row r="29" spans="1:2" x14ac:dyDescent="0.35">
      <c r="A29" s="44">
        <v>45768</v>
      </c>
      <c r="B29" s="45" t="s">
        <v>2</v>
      </c>
    </row>
    <row r="30" spans="1:2" x14ac:dyDescent="0.35">
      <c r="A30" s="44">
        <v>45775</v>
      </c>
      <c r="B30" s="45" t="s">
        <v>8</v>
      </c>
    </row>
    <row r="31" spans="1:2" x14ac:dyDescent="0.35">
      <c r="A31" s="44">
        <v>45778</v>
      </c>
      <c r="B31" s="45" t="s">
        <v>2</v>
      </c>
    </row>
    <row r="32" spans="1:2" x14ac:dyDescent="0.35">
      <c r="A32" s="44">
        <v>45800</v>
      </c>
      <c r="B32" s="45" t="s">
        <v>3</v>
      </c>
    </row>
    <row r="33" spans="1:2" x14ac:dyDescent="0.35">
      <c r="A33" s="44">
        <v>45807</v>
      </c>
      <c r="B33" s="45" t="s">
        <v>3</v>
      </c>
    </row>
    <row r="34" spans="1:2" x14ac:dyDescent="0.35">
      <c r="A34" s="44">
        <v>45827</v>
      </c>
      <c r="B34" s="45" t="s">
        <v>3</v>
      </c>
    </row>
    <row r="35" spans="1:2" x14ac:dyDescent="0.35">
      <c r="A35" s="44">
        <v>45828</v>
      </c>
      <c r="B35" s="45" t="s">
        <v>3</v>
      </c>
    </row>
    <row r="36" spans="1:2" x14ac:dyDescent="0.35">
      <c r="A36" s="44">
        <v>45907</v>
      </c>
      <c r="B36" s="45" t="s">
        <v>2</v>
      </c>
    </row>
    <row r="37" spans="1:2" x14ac:dyDescent="0.35">
      <c r="A37" s="44">
        <v>45908</v>
      </c>
      <c r="B37" s="45" t="s">
        <v>6</v>
      </c>
    </row>
    <row r="38" spans="1:2" x14ac:dyDescent="0.35">
      <c r="A38" s="44">
        <v>45942</v>
      </c>
      <c r="B38" s="45" t="s">
        <v>2</v>
      </c>
    </row>
    <row r="39" spans="1:2" x14ac:dyDescent="0.35">
      <c r="A39" s="44">
        <v>45958</v>
      </c>
      <c r="B39" s="45" t="s">
        <v>3</v>
      </c>
    </row>
    <row r="40" spans="1:2" x14ac:dyDescent="0.35">
      <c r="A40" s="44">
        <v>45963</v>
      </c>
      <c r="B40" s="45" t="s">
        <v>2</v>
      </c>
    </row>
    <row r="41" spans="1:2" x14ac:dyDescent="0.35">
      <c r="A41" s="44">
        <v>45976</v>
      </c>
      <c r="B41" s="45" t="s">
        <v>2</v>
      </c>
    </row>
    <row r="42" spans="1:2" x14ac:dyDescent="0.35">
      <c r="A42" s="44">
        <v>45981</v>
      </c>
      <c r="B42" s="45" t="s">
        <v>2</v>
      </c>
    </row>
    <row r="43" spans="1:2" x14ac:dyDescent="0.35">
      <c r="A43" s="44">
        <v>46015</v>
      </c>
      <c r="B43" s="45" t="s">
        <v>3</v>
      </c>
    </row>
    <row r="44" spans="1:2" x14ac:dyDescent="0.35">
      <c r="A44" s="44">
        <v>46016</v>
      </c>
      <c r="B44" s="45" t="s">
        <v>2</v>
      </c>
    </row>
    <row r="45" spans="1:2" x14ac:dyDescent="0.35">
      <c r="A45" s="44">
        <v>46017</v>
      </c>
      <c r="B45" s="45" t="s">
        <v>3</v>
      </c>
    </row>
    <row r="46" spans="1:2" x14ac:dyDescent="0.35">
      <c r="A46" s="44">
        <v>46022</v>
      </c>
      <c r="B46" s="45" t="s">
        <v>3</v>
      </c>
    </row>
    <row r="47" spans="1:2" x14ac:dyDescent="0.35">
      <c r="A47" s="44">
        <v>46023</v>
      </c>
      <c r="B47" s="45" t="s">
        <v>2</v>
      </c>
    </row>
    <row r="48" spans="1:2" x14ac:dyDescent="0.35">
      <c r="A48" s="44">
        <v>46024</v>
      </c>
      <c r="B48" s="45" t="s">
        <v>3</v>
      </c>
    </row>
    <row r="49" spans="1:2" x14ac:dyDescent="0.35">
      <c r="A49" s="44">
        <v>46069</v>
      </c>
      <c r="B49" s="45" t="s">
        <v>94</v>
      </c>
    </row>
    <row r="50" spans="1:2" x14ac:dyDescent="0.35">
      <c r="A50" s="44">
        <v>46070</v>
      </c>
      <c r="B50" s="45" t="s">
        <v>94</v>
      </c>
    </row>
    <row r="51" spans="1:2" x14ac:dyDescent="0.35">
      <c r="A51" s="44">
        <v>46071</v>
      </c>
      <c r="B51" s="45" t="s">
        <v>94</v>
      </c>
    </row>
    <row r="52" spans="1:2" x14ac:dyDescent="0.35">
      <c r="A52" s="44">
        <v>46115</v>
      </c>
      <c r="B52" s="45" t="s">
        <v>95</v>
      </c>
    </row>
    <row r="53" spans="1:2" x14ac:dyDescent="0.35">
      <c r="A53" s="44">
        <v>46125</v>
      </c>
      <c r="B53" s="45" t="s">
        <v>105</v>
      </c>
    </row>
    <row r="54" spans="1:2" x14ac:dyDescent="0.35">
      <c r="A54" s="44">
        <v>46133</v>
      </c>
      <c r="B54" s="45" t="s">
        <v>96</v>
      </c>
    </row>
    <row r="55" spans="1:2" x14ac:dyDescent="0.35">
      <c r="A55" s="44">
        <v>46143</v>
      </c>
      <c r="B55" s="45" t="s">
        <v>97</v>
      </c>
    </row>
    <row r="56" spans="1:2" x14ac:dyDescent="0.35">
      <c r="A56" s="44">
        <v>46165</v>
      </c>
      <c r="B56" s="45" t="s">
        <v>106</v>
      </c>
    </row>
    <row r="57" spans="1:2" x14ac:dyDescent="0.35">
      <c r="A57" s="44">
        <v>46177</v>
      </c>
      <c r="B57" s="45" t="s">
        <v>98</v>
      </c>
    </row>
    <row r="58" spans="1:2" x14ac:dyDescent="0.35">
      <c r="A58" s="44">
        <v>46178</v>
      </c>
      <c r="B58" s="45" t="s">
        <v>3</v>
      </c>
    </row>
    <row r="59" spans="1:2" x14ac:dyDescent="0.35">
      <c r="A59" s="44">
        <v>46272</v>
      </c>
      <c r="B59" s="45" t="s">
        <v>99</v>
      </c>
    </row>
    <row r="60" spans="1:2" x14ac:dyDescent="0.35">
      <c r="A60" s="44">
        <v>46273</v>
      </c>
      <c r="B60" s="45" t="s">
        <v>6</v>
      </c>
    </row>
    <row r="61" spans="1:2" x14ac:dyDescent="0.35">
      <c r="A61" s="44">
        <v>46307</v>
      </c>
      <c r="B61" s="45" t="s">
        <v>100</v>
      </c>
    </row>
    <row r="62" spans="1:2" x14ac:dyDescent="0.35">
      <c r="A62" s="44">
        <v>46323</v>
      </c>
      <c r="B62" s="45" t="s">
        <v>107</v>
      </c>
    </row>
    <row r="63" spans="1:2" x14ac:dyDescent="0.35">
      <c r="A63" s="44">
        <v>46328</v>
      </c>
      <c r="B63" s="45" t="s">
        <v>101</v>
      </c>
    </row>
    <row r="64" spans="1:2" x14ac:dyDescent="0.35">
      <c r="A64" s="44">
        <v>46341</v>
      </c>
      <c r="B64" s="45" t="s">
        <v>102</v>
      </c>
    </row>
    <row r="65" spans="1:2" x14ac:dyDescent="0.35">
      <c r="A65" s="44">
        <v>46346</v>
      </c>
      <c r="B65" s="45" t="s">
        <v>103</v>
      </c>
    </row>
    <row r="66" spans="1:2" x14ac:dyDescent="0.35">
      <c r="A66" s="44">
        <v>46380</v>
      </c>
      <c r="B66" s="45" t="s">
        <v>3</v>
      </c>
    </row>
    <row r="67" spans="1:2" x14ac:dyDescent="0.35">
      <c r="A67" s="44">
        <v>46381</v>
      </c>
      <c r="B67" s="45" t="s">
        <v>104</v>
      </c>
    </row>
    <row r="68" spans="1:2" x14ac:dyDescent="0.35">
      <c r="A68" s="44">
        <v>46387</v>
      </c>
      <c r="B68" s="45" t="s">
        <v>3</v>
      </c>
    </row>
    <row r="69" spans="1:2" x14ac:dyDescent="0.35">
      <c r="A69" s="44"/>
      <c r="B69" s="45"/>
    </row>
    <row r="70" spans="1:2" x14ac:dyDescent="0.35">
      <c r="A70" s="44"/>
      <c r="B70" s="45"/>
    </row>
    <row r="71" spans="1:2" x14ac:dyDescent="0.35">
      <c r="A71" s="44"/>
      <c r="B71" s="45"/>
    </row>
    <row r="72" spans="1:2" x14ac:dyDescent="0.35">
      <c r="A72" s="44"/>
      <c r="B72" s="45"/>
    </row>
    <row r="73" spans="1:2" x14ac:dyDescent="0.35">
      <c r="A73" s="45"/>
      <c r="B73" s="45"/>
    </row>
    <row r="74" spans="1:2" x14ac:dyDescent="0.35">
      <c r="A74" s="45"/>
      <c r="B74" s="45"/>
    </row>
    <row r="75" spans="1:2" x14ac:dyDescent="0.35">
      <c r="A75" s="45"/>
      <c r="B75" s="45"/>
    </row>
    <row r="76" spans="1:2" x14ac:dyDescent="0.35">
      <c r="A76" s="45"/>
      <c r="B76" s="45"/>
    </row>
    <row r="77" spans="1:2" x14ac:dyDescent="0.35">
      <c r="A77" s="45"/>
      <c r="B77" s="45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2"/>
  <sheetViews>
    <sheetView tabSelected="1" workbookViewId="0"/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23" t="s">
        <v>9</v>
      </c>
      <c r="D1" s="123"/>
      <c r="E1" s="123"/>
      <c r="F1" s="123"/>
      <c r="G1" s="123"/>
      <c r="H1" s="123"/>
    </row>
    <row r="2" spans="1:13" ht="24" customHeight="1" x14ac:dyDescent="0.35">
      <c r="C2" s="48" t="s">
        <v>11</v>
      </c>
      <c r="D2" s="122"/>
      <c r="E2" s="122"/>
      <c r="F2" s="122"/>
      <c r="G2" s="122"/>
      <c r="H2" s="122"/>
    </row>
    <row r="3" spans="1:13" x14ac:dyDescent="0.35">
      <c r="C3" s="48" t="s">
        <v>19</v>
      </c>
      <c r="D3" s="122"/>
      <c r="E3" s="122"/>
      <c r="F3" s="122"/>
      <c r="G3" s="122"/>
      <c r="H3" s="122"/>
    </row>
    <row r="4" spans="1:13" ht="14.25" customHeight="1" x14ac:dyDescent="0.35">
      <c r="C4" s="48" t="s">
        <v>20</v>
      </c>
      <c r="D4" s="122"/>
      <c r="E4" s="122"/>
      <c r="F4" s="122"/>
      <c r="G4" s="122"/>
      <c r="H4" s="122"/>
    </row>
    <row r="5" spans="1:13" ht="14.25" customHeight="1" x14ac:dyDescent="0.35">
      <c r="C5" s="48" t="s">
        <v>21</v>
      </c>
      <c r="D5" s="122"/>
      <c r="E5" s="122"/>
      <c r="F5" s="122"/>
      <c r="G5" s="122"/>
      <c r="H5" s="122"/>
    </row>
    <row r="6" spans="1:13" ht="14.25" customHeight="1" x14ac:dyDescent="0.35">
      <c r="C6" s="48" t="s">
        <v>22</v>
      </c>
      <c r="D6" s="122"/>
      <c r="E6" s="122"/>
      <c r="F6" s="122"/>
      <c r="G6" s="122"/>
      <c r="H6" s="122"/>
    </row>
    <row r="7" spans="1:13" x14ac:dyDescent="0.35">
      <c r="C7" s="48" t="s">
        <v>23</v>
      </c>
      <c r="D7" s="122"/>
      <c r="E7" s="122"/>
      <c r="F7" s="122"/>
      <c r="G7" s="122"/>
      <c r="H7" s="122"/>
    </row>
    <row r="8" spans="1:13" x14ac:dyDescent="0.35">
      <c r="C8" s="48" t="s">
        <v>24</v>
      </c>
      <c r="D8" s="122"/>
      <c r="E8" s="122"/>
      <c r="F8" s="122"/>
      <c r="G8" s="122"/>
      <c r="H8" s="122"/>
    </row>
    <row r="9" spans="1:13" x14ac:dyDescent="0.35">
      <c r="C9" s="48" t="s">
        <v>25</v>
      </c>
      <c r="D9" s="125" t="s">
        <v>26</v>
      </c>
      <c r="E9" s="125"/>
      <c r="F9" s="125"/>
      <c r="G9" s="125"/>
      <c r="H9" s="125"/>
    </row>
    <row r="10" spans="1:13" x14ac:dyDescent="0.35">
      <c r="C10" s="39" t="s">
        <v>27</v>
      </c>
      <c r="D10" s="124">
        <f>COUNTIF(M18:M44,"Sim")/COUNTA(M18:M44)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H44</f>
        <v/>
      </c>
      <c r="F14" s="50">
        <f>E45</f>
        <v>112</v>
      </c>
      <c r="G14" s="50">
        <f>F45</f>
        <v>112</v>
      </c>
      <c r="H14" s="38" t="str">
        <f>IF(I18="","",WORKDAY(I18,I14,Feriados!$A$2:$A$1006))</f>
        <v/>
      </c>
      <c r="I14" s="50">
        <f>SUMIF(K18:K44,"&lt;&gt;0")+SUMIFS(F18:F44,K18:K44,"")</f>
        <v>112</v>
      </c>
      <c r="J14" s="36">
        <f>SUMIFS(F18:F44,K18:K44,"")</f>
        <v>112</v>
      </c>
    </row>
    <row r="16" spans="1:13" ht="15" customHeight="1" x14ac:dyDescent="0.35">
      <c r="A16" s="110" t="s">
        <v>28</v>
      </c>
      <c r="B16" s="112" t="s">
        <v>29</v>
      </c>
      <c r="C16" s="113"/>
      <c r="D16" s="110" t="s">
        <v>30</v>
      </c>
      <c r="E16" s="110" t="s">
        <v>31</v>
      </c>
      <c r="F16" s="116" t="s">
        <v>32</v>
      </c>
      <c r="G16" s="117"/>
      <c r="H16" s="118"/>
      <c r="I16" s="119" t="s">
        <v>33</v>
      </c>
      <c r="J16" s="120"/>
      <c r="K16" s="120"/>
      <c r="L16" s="120"/>
      <c r="M16" s="121"/>
    </row>
    <row r="17" spans="1:16" s="55" customFormat="1" ht="20.5" thickBot="1" x14ac:dyDescent="0.4">
      <c r="A17" s="111"/>
      <c r="B17" s="114"/>
      <c r="C17" s="115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26" t="s">
        <v>39</v>
      </c>
      <c r="B18" s="56">
        <v>1</v>
      </c>
      <c r="C18" s="57" t="s">
        <v>40</v>
      </c>
      <c r="D18" s="58" t="s">
        <v>41</v>
      </c>
      <c r="E18" s="59">
        <v>10</v>
      </c>
      <c r="F18" s="60">
        <v>10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" si="0">IF(J18="","Não","Sim")</f>
        <v>Não</v>
      </c>
    </row>
    <row r="19" spans="1:16" x14ac:dyDescent="0.35">
      <c r="A19" s="127"/>
      <c r="B19" s="68">
        <f>B18+1</f>
        <v>2</v>
      </c>
      <c r="C19" s="69" t="s">
        <v>42</v>
      </c>
      <c r="D19" s="70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ref="M19:M20" si="1">IF(J19="","Não","Sim")</f>
        <v>Não</v>
      </c>
    </row>
    <row r="20" spans="1:16" x14ac:dyDescent="0.35">
      <c r="A20" s="127"/>
      <c r="B20" s="68">
        <f>B19+1</f>
        <v>3</v>
      </c>
      <c r="C20" s="69" t="s">
        <v>44</v>
      </c>
      <c r="D20" s="70" t="s">
        <v>41</v>
      </c>
      <c r="E20" s="71">
        <v>10</v>
      </c>
      <c r="F20" s="72">
        <v>10</v>
      </c>
      <c r="G20" s="73" t="str">
        <f t="shared" ref="G20:G31" si="2">IF(H19="","",H19)</f>
        <v/>
      </c>
      <c r="H20" s="73" t="str">
        <f>IF(G20="","",WORKDAY(G20,F20,Feriados!$A$2:$A$1006))</f>
        <v/>
      </c>
      <c r="I20" s="74" t="str">
        <f t="shared" ref="I20:I44" si="3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1"/>
        <v>Não</v>
      </c>
    </row>
    <row r="21" spans="1:16" x14ac:dyDescent="0.35">
      <c r="A21" s="127"/>
      <c r="B21" s="68">
        <f>B20+1</f>
        <v>4</v>
      </c>
      <c r="C21" s="69" t="s">
        <v>87</v>
      </c>
      <c r="D21" s="70" t="s">
        <v>43</v>
      </c>
      <c r="E21" s="71">
        <v>2</v>
      </c>
      <c r="F21" s="72">
        <v>2</v>
      </c>
      <c r="G21" s="73" t="str">
        <f t="shared" ref="G21:G22" si="4">IF(H20="","",H20)</f>
        <v/>
      </c>
      <c r="H21" s="73" t="str">
        <f>IF(G21="","",WORKDAY(G21,F21,Feriados!$A$2:$A$1006))</f>
        <v/>
      </c>
      <c r="I21" s="74" t="str">
        <f t="shared" si="3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ref="M21:M31" si="5">IF(J21="","Não","Sim")</f>
        <v>Não</v>
      </c>
    </row>
    <row r="22" spans="1:16" x14ac:dyDescent="0.35">
      <c r="A22" s="127"/>
      <c r="B22" s="68">
        <f>B21+1</f>
        <v>5</v>
      </c>
      <c r="C22" s="69" t="s">
        <v>45</v>
      </c>
      <c r="D22" s="70" t="s">
        <v>41</v>
      </c>
      <c r="E22" s="71">
        <v>10</v>
      </c>
      <c r="F22" s="72">
        <v>10</v>
      </c>
      <c r="G22" s="73" t="str">
        <f t="shared" si="4"/>
        <v/>
      </c>
      <c r="H22" s="73" t="str">
        <f>IF(G22="","",WORKDAY(G22,F22,Feriados!$A$2:$A$1006))</f>
        <v/>
      </c>
      <c r="I22" s="74" t="str">
        <f t="shared" si="3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5"/>
        <v>Não</v>
      </c>
    </row>
    <row r="23" spans="1:16" x14ac:dyDescent="0.35">
      <c r="A23" s="127"/>
      <c r="B23" s="68">
        <f t="shared" ref="B23:B24" si="6">B22+1</f>
        <v>6</v>
      </c>
      <c r="C23" s="69" t="s">
        <v>46</v>
      </c>
      <c r="D23" s="70" t="s">
        <v>47</v>
      </c>
      <c r="E23" s="71">
        <v>2</v>
      </c>
      <c r="F23" s="72">
        <v>2</v>
      </c>
      <c r="G23" s="73" t="str">
        <f t="shared" si="2"/>
        <v/>
      </c>
      <c r="H23" s="73" t="str">
        <f>IF(G23="","",WORKDAY(G23,F23,Feriados!$A$2:$A$1006))</f>
        <v/>
      </c>
      <c r="I23" s="74" t="str">
        <f t="shared" si="3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5"/>
        <v>Não</v>
      </c>
    </row>
    <row r="24" spans="1:16" x14ac:dyDescent="0.35">
      <c r="A24" s="127"/>
      <c r="B24" s="68">
        <f t="shared" si="6"/>
        <v>7</v>
      </c>
      <c r="C24" s="69" t="s">
        <v>48</v>
      </c>
      <c r="D24" s="70" t="s">
        <v>49</v>
      </c>
      <c r="E24" s="71">
        <v>10</v>
      </c>
      <c r="F24" s="72">
        <v>10</v>
      </c>
      <c r="G24" s="73" t="str">
        <f t="shared" si="2"/>
        <v/>
      </c>
      <c r="H24" s="73" t="str">
        <f>IF(G24="","",WORKDAY(G24,F24,Feriados!$A$2:$A$1006))</f>
        <v/>
      </c>
      <c r="I24" s="74" t="str">
        <f t="shared" si="3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si="5"/>
        <v>Não</v>
      </c>
    </row>
    <row r="25" spans="1:16" ht="12" thickBot="1" x14ac:dyDescent="0.4">
      <c r="A25" s="128"/>
      <c r="B25" s="76">
        <f>B24+1</f>
        <v>8</v>
      </c>
      <c r="C25" s="77" t="s">
        <v>50</v>
      </c>
      <c r="D25" s="78" t="s">
        <v>41</v>
      </c>
      <c r="E25" s="79">
        <v>5</v>
      </c>
      <c r="F25" s="80">
        <v>5</v>
      </c>
      <c r="G25" s="81" t="str">
        <f t="shared" ref="G25:G26" si="7">IF(H24="","",H24)</f>
        <v/>
      </c>
      <c r="H25" s="81" t="str">
        <f>IF(G25="","",WORKDAY(G25,F25,Feriados!$A$2:$A$1006))</f>
        <v/>
      </c>
      <c r="I25" s="82" t="str">
        <f t="shared" si="3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ref="M25:M26" si="8">IF(J25="","Não","Sim")</f>
        <v>Não</v>
      </c>
    </row>
    <row r="26" spans="1:16" ht="14.25" customHeight="1" x14ac:dyDescent="0.35">
      <c r="A26" s="126" t="s">
        <v>108</v>
      </c>
      <c r="B26" s="56">
        <f t="shared" ref="B26:B44" si="9">B25+1</f>
        <v>9</v>
      </c>
      <c r="C26" s="85" t="s">
        <v>51</v>
      </c>
      <c r="D26" s="86" t="s">
        <v>49</v>
      </c>
      <c r="E26" s="87">
        <v>5</v>
      </c>
      <c r="F26" s="88">
        <v>5</v>
      </c>
      <c r="G26" s="73" t="str">
        <f t="shared" si="7"/>
        <v/>
      </c>
      <c r="H26" s="73" t="str">
        <f>IF(G26="","",WORKDAY(G26,F26,Feriados!$A$2:$A$1006))</f>
        <v/>
      </c>
      <c r="I26" s="74" t="str">
        <f t="shared" si="3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8"/>
        <v>Não</v>
      </c>
    </row>
    <row r="27" spans="1:16" ht="12" thickBot="1" x14ac:dyDescent="0.4">
      <c r="A27" s="128"/>
      <c r="B27" s="76">
        <f>B26+1</f>
        <v>10</v>
      </c>
      <c r="C27" s="93" t="s">
        <v>53</v>
      </c>
      <c r="D27" s="78" t="s">
        <v>43</v>
      </c>
      <c r="E27" s="79">
        <v>2</v>
      </c>
      <c r="F27" s="80">
        <v>2</v>
      </c>
      <c r="G27" s="81" t="str">
        <f t="shared" ref="G27:G29" si="10">IF(H26="","",H26)</f>
        <v/>
      </c>
      <c r="H27" s="81" t="str">
        <f>IF(G27="","",WORKDAY(G27,F27,Feriados!$A$2:$A$1006))</f>
        <v/>
      </c>
      <c r="I27" s="82" t="str">
        <f t="shared" si="3"/>
        <v/>
      </c>
      <c r="J27" s="83"/>
      <c r="K27" s="84" t="str">
        <f>IF(J27="","",NETWORKDAYS(I27,J27,Feriados!$A$2:$A$1006)-1)</f>
        <v/>
      </c>
      <c r="L27" s="84" t="str">
        <f>IF(J27="","",IF(NETWORKDAYS(H27,J27,Feriados!$A$2:$A$10006)&gt;0,NETWORKDAYS(H27,J27,Feriados!$A$2:$A$1006)-1,NETWORKDAYS(H27,J27,Feriados!$A$2:$A$1006)+1))</f>
        <v/>
      </c>
      <c r="M27" s="82" t="str">
        <f t="shared" ref="M27:M29" si="11">IF(J27="","Não","Sim")</f>
        <v>Não</v>
      </c>
    </row>
    <row r="28" spans="1:16" x14ac:dyDescent="0.35">
      <c r="A28" s="126" t="s">
        <v>54</v>
      </c>
      <c r="B28" s="56">
        <f t="shared" si="9"/>
        <v>11</v>
      </c>
      <c r="C28" s="94" t="s">
        <v>110</v>
      </c>
      <c r="D28" s="58" t="s">
        <v>49</v>
      </c>
      <c r="E28" s="59">
        <v>2</v>
      </c>
      <c r="F28" s="60">
        <v>2</v>
      </c>
      <c r="G28" s="73" t="str">
        <f t="shared" si="10"/>
        <v/>
      </c>
      <c r="H28" s="73" t="str">
        <f>IF(G28="","",WORKDAY(G28,F28,Feriados!$A$2:$A$1006))</f>
        <v/>
      </c>
      <c r="I28" s="74" t="str">
        <f t="shared" si="3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11"/>
        <v>Não</v>
      </c>
    </row>
    <row r="29" spans="1:16" ht="46" x14ac:dyDescent="0.35">
      <c r="A29" s="127"/>
      <c r="B29" s="68">
        <f t="shared" si="9"/>
        <v>12</v>
      </c>
      <c r="C29" s="89" t="s">
        <v>55</v>
      </c>
      <c r="D29" s="70" t="s">
        <v>56</v>
      </c>
      <c r="E29" s="71">
        <v>10</v>
      </c>
      <c r="F29" s="72">
        <v>10</v>
      </c>
      <c r="G29" s="73" t="str">
        <f t="shared" si="10"/>
        <v/>
      </c>
      <c r="H29" s="73" t="str">
        <f>IF(G29="","",WORKDAY(G29,F29,Feriados!$A$2:$A$1006))</f>
        <v/>
      </c>
      <c r="I29" s="74" t="str">
        <f t="shared" si="3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11"/>
        <v>Não</v>
      </c>
    </row>
    <row r="30" spans="1:16" x14ac:dyDescent="0.35">
      <c r="A30" s="127"/>
      <c r="B30" s="68">
        <f t="shared" si="9"/>
        <v>13</v>
      </c>
      <c r="C30" s="89" t="s">
        <v>57</v>
      </c>
      <c r="D30" s="70" t="s">
        <v>49</v>
      </c>
      <c r="E30" s="71">
        <v>1</v>
      </c>
      <c r="F30" s="72">
        <v>1</v>
      </c>
      <c r="G30" s="73" t="str">
        <f t="shared" si="2"/>
        <v/>
      </c>
      <c r="H30" s="73" t="str">
        <f>IF(G30="","",WORKDAY(G30,F30,Feriados!$A$2:$A$1006))</f>
        <v/>
      </c>
      <c r="I30" s="74" t="str">
        <f t="shared" si="3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5"/>
        <v>Não</v>
      </c>
    </row>
    <row r="31" spans="1:16" ht="46" x14ac:dyDescent="0.35">
      <c r="A31" s="127"/>
      <c r="B31" s="68">
        <f t="shared" si="9"/>
        <v>14</v>
      </c>
      <c r="C31" s="89" t="s">
        <v>109</v>
      </c>
      <c r="D31" s="104" t="s">
        <v>49</v>
      </c>
      <c r="E31" s="71">
        <v>5</v>
      </c>
      <c r="F31" s="72">
        <v>5</v>
      </c>
      <c r="G31" s="73" t="str">
        <f t="shared" si="2"/>
        <v/>
      </c>
      <c r="H31" s="73" t="str">
        <f>IF(G31="","",WORKDAY(G31,F31,Feriados!$A$2:$A$1006))</f>
        <v/>
      </c>
      <c r="I31" s="74" t="str">
        <f t="shared" si="3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5"/>
        <v>Não</v>
      </c>
    </row>
    <row r="32" spans="1:16" x14ac:dyDescent="0.35">
      <c r="A32" s="127"/>
      <c r="B32" s="68">
        <f t="shared" si="9"/>
        <v>15</v>
      </c>
      <c r="C32" s="89" t="s">
        <v>59</v>
      </c>
      <c r="D32" s="70" t="s">
        <v>49</v>
      </c>
      <c r="E32" s="71">
        <v>1</v>
      </c>
      <c r="F32" s="72">
        <v>1</v>
      </c>
      <c r="G32" s="73" t="str">
        <f t="shared" ref="G32:G44" si="12">IF(H31="","",H31)</f>
        <v/>
      </c>
      <c r="H32" s="73" t="str">
        <f>IF(G32="","",WORKDAY(G32,F32,Feriados!$A$2:$A$1006))</f>
        <v/>
      </c>
      <c r="I32" s="74" t="str">
        <f t="shared" si="3"/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ref="M32:M44" si="13">IF(J32="","Não","Sim")</f>
        <v>Não</v>
      </c>
    </row>
    <row r="33" spans="1:13" x14ac:dyDescent="0.35">
      <c r="A33" s="127"/>
      <c r="B33" s="68">
        <f t="shared" si="9"/>
        <v>16</v>
      </c>
      <c r="C33" s="89" t="s">
        <v>60</v>
      </c>
      <c r="D33" s="70" t="s">
        <v>58</v>
      </c>
      <c r="E33" s="71">
        <v>3</v>
      </c>
      <c r="F33" s="72">
        <v>3</v>
      </c>
      <c r="G33" s="73" t="str">
        <f t="shared" si="12"/>
        <v/>
      </c>
      <c r="H33" s="73" t="str">
        <f>IF(G33="","",WORKDAY(G33,F33,Feriados!$A$2:$A$1006))</f>
        <v/>
      </c>
      <c r="I33" s="74" t="str">
        <f t="shared" si="3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13"/>
        <v>Não</v>
      </c>
    </row>
    <row r="34" spans="1:13" x14ac:dyDescent="0.35">
      <c r="A34" s="127"/>
      <c r="B34" s="68">
        <f t="shared" si="9"/>
        <v>17</v>
      </c>
      <c r="C34" s="89" t="s">
        <v>61</v>
      </c>
      <c r="D34" s="70" t="s">
        <v>58</v>
      </c>
      <c r="E34" s="71">
        <v>3</v>
      </c>
      <c r="F34" s="72">
        <v>3</v>
      </c>
      <c r="G34" s="73" t="str">
        <f t="shared" si="12"/>
        <v/>
      </c>
      <c r="H34" s="73" t="str">
        <f>IF(G34="","",WORKDAY(G34,F34,Feriados!$A$2:$A$1006))</f>
        <v/>
      </c>
      <c r="I34" s="74" t="str">
        <f t="shared" si="3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13"/>
        <v>Não</v>
      </c>
    </row>
    <row r="35" spans="1:13" ht="23" x14ac:dyDescent="0.35">
      <c r="A35" s="127"/>
      <c r="B35" s="68">
        <f t="shared" si="9"/>
        <v>18</v>
      </c>
      <c r="C35" s="69" t="s">
        <v>62</v>
      </c>
      <c r="D35" s="70" t="s">
        <v>49</v>
      </c>
      <c r="E35" s="71">
        <v>5</v>
      </c>
      <c r="F35" s="72">
        <v>5</v>
      </c>
      <c r="G35" s="73" t="str">
        <f t="shared" si="12"/>
        <v/>
      </c>
      <c r="H35" s="73" t="str">
        <f>IF(G35="","",WORKDAY(G35,F35,Feriados!$A$2:$A$1006))</f>
        <v/>
      </c>
      <c r="I35" s="74" t="str">
        <f t="shared" si="3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13"/>
        <v>Não</v>
      </c>
    </row>
    <row r="36" spans="1:13" ht="23" x14ac:dyDescent="0.35">
      <c r="A36" s="127"/>
      <c r="B36" s="68">
        <f t="shared" si="9"/>
        <v>19</v>
      </c>
      <c r="C36" s="69" t="s">
        <v>63</v>
      </c>
      <c r="D36" s="70" t="s">
        <v>43</v>
      </c>
      <c r="E36" s="71">
        <v>2</v>
      </c>
      <c r="F36" s="72">
        <v>2</v>
      </c>
      <c r="G36" s="73" t="str">
        <f t="shared" si="12"/>
        <v/>
      </c>
      <c r="H36" s="73" t="str">
        <f>IF(G36="","",WORKDAY(G36,F36,Feriados!$A$2:$A$1006))</f>
        <v/>
      </c>
      <c r="I36" s="74" t="str">
        <f t="shared" si="3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13"/>
        <v>Não</v>
      </c>
    </row>
    <row r="37" spans="1:13" x14ac:dyDescent="0.35">
      <c r="A37" s="127"/>
      <c r="B37" s="68">
        <f t="shared" si="9"/>
        <v>20</v>
      </c>
      <c r="C37" s="69" t="s">
        <v>64</v>
      </c>
      <c r="D37" s="70" t="s">
        <v>49</v>
      </c>
      <c r="E37" s="71">
        <v>2</v>
      </c>
      <c r="F37" s="72">
        <v>2</v>
      </c>
      <c r="G37" s="73" t="str">
        <f t="shared" si="12"/>
        <v/>
      </c>
      <c r="H37" s="73" t="str">
        <f>IF(G37="","",WORKDAY(G37,F37,Feriados!$A$2:$A$1006))</f>
        <v/>
      </c>
      <c r="I37" s="74" t="str">
        <f t="shared" si="3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13"/>
        <v>Não</v>
      </c>
    </row>
    <row r="38" spans="1:13" x14ac:dyDescent="0.35">
      <c r="A38" s="127"/>
      <c r="B38" s="68">
        <f t="shared" si="9"/>
        <v>21</v>
      </c>
      <c r="C38" s="69" t="s">
        <v>65</v>
      </c>
      <c r="D38" s="70" t="s">
        <v>43</v>
      </c>
      <c r="E38" s="71">
        <v>2</v>
      </c>
      <c r="F38" s="72">
        <v>2</v>
      </c>
      <c r="G38" s="73" t="str">
        <f t="shared" si="12"/>
        <v/>
      </c>
      <c r="H38" s="73" t="str">
        <f>IF(G38="","",WORKDAY(G38,F38,Feriados!$A$2:$A$1006))</f>
        <v/>
      </c>
      <c r="I38" s="74" t="str">
        <f t="shared" si="3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13"/>
        <v>Não</v>
      </c>
    </row>
    <row r="39" spans="1:13" ht="12" thickBot="1" x14ac:dyDescent="0.4">
      <c r="A39" s="128"/>
      <c r="B39" s="76">
        <f t="shared" si="9"/>
        <v>22</v>
      </c>
      <c r="C39" s="77" t="s">
        <v>66</v>
      </c>
      <c r="D39" s="78" t="s">
        <v>49</v>
      </c>
      <c r="E39" s="79">
        <v>2</v>
      </c>
      <c r="F39" s="80">
        <v>2</v>
      </c>
      <c r="G39" s="81" t="str">
        <f t="shared" si="12"/>
        <v/>
      </c>
      <c r="H39" s="81" t="str">
        <f>IF(G39="","",WORKDAY(G39,F39,Feriados!$A$2:$A$1006))</f>
        <v/>
      </c>
      <c r="I39" s="82" t="str">
        <f t="shared" si="3"/>
        <v/>
      </c>
      <c r="J39" s="83"/>
      <c r="K39" s="84" t="str">
        <f>IF(J39="","",NETWORKDAYS(I39,J39,Feriados!$A$2:$A$1006)-1)</f>
        <v/>
      </c>
      <c r="L39" s="84" t="str">
        <f>IF(J39="","",IF(NETWORKDAYS(H39,J39,Feriados!$A$2:$A$10006)&gt;0,NETWORKDAYS(H39,J39,Feriados!$A$2:$A$1006)-1,NETWORKDAYS(H39,J39,Feriados!$A$2:$A$1006)+1))</f>
        <v/>
      </c>
      <c r="M39" s="82" t="str">
        <f t="shared" si="13"/>
        <v>Não</v>
      </c>
    </row>
    <row r="40" spans="1:13" ht="23" x14ac:dyDescent="0.35">
      <c r="A40" s="126" t="s">
        <v>67</v>
      </c>
      <c r="B40" s="68">
        <f t="shared" si="9"/>
        <v>23</v>
      </c>
      <c r="C40" s="57" t="s">
        <v>134</v>
      </c>
      <c r="D40" s="58" t="s">
        <v>41</v>
      </c>
      <c r="E40" s="59">
        <v>2</v>
      </c>
      <c r="F40" s="60">
        <v>2</v>
      </c>
      <c r="G40" s="73" t="str">
        <f t="shared" si="12"/>
        <v/>
      </c>
      <c r="H40" s="73" t="str">
        <f>IF(G40="","",WORKDAY(G40,F40,Feriados!$A$2:$A$1006))</f>
        <v/>
      </c>
      <c r="I40" s="74" t="str">
        <f t="shared" si="3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13"/>
        <v>Não</v>
      </c>
    </row>
    <row r="41" spans="1:13" x14ac:dyDescent="0.35">
      <c r="A41" s="127"/>
      <c r="B41" s="68">
        <f t="shared" si="9"/>
        <v>24</v>
      </c>
      <c r="C41" s="10" t="s">
        <v>48</v>
      </c>
      <c r="D41" s="11" t="s">
        <v>68</v>
      </c>
      <c r="E41" s="23">
        <v>5</v>
      </c>
      <c r="F41" s="29">
        <v>5</v>
      </c>
      <c r="G41" s="73" t="str">
        <f t="shared" si="12"/>
        <v/>
      </c>
      <c r="H41" s="73" t="str">
        <f>IF(G41="","",WORKDAY(G41,F41,Feriados!$A$2:$A$1006))</f>
        <v/>
      </c>
      <c r="I41" s="74" t="str">
        <f t="shared" si="3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13"/>
        <v>Não</v>
      </c>
    </row>
    <row r="42" spans="1:13" x14ac:dyDescent="0.35">
      <c r="A42" s="127"/>
      <c r="B42" s="68">
        <f t="shared" si="9"/>
        <v>25</v>
      </c>
      <c r="C42" s="69" t="s">
        <v>69</v>
      </c>
      <c r="D42" s="70" t="s">
        <v>43</v>
      </c>
      <c r="E42" s="71">
        <v>2</v>
      </c>
      <c r="F42" s="72">
        <v>2</v>
      </c>
      <c r="G42" s="73" t="str">
        <f t="shared" si="12"/>
        <v/>
      </c>
      <c r="H42" s="73" t="str">
        <f>IF(G42="","",WORKDAY(G42,F42,Feriados!$A$2:$A$1006))</f>
        <v/>
      </c>
      <c r="I42" s="74" t="str">
        <f t="shared" si="3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13"/>
        <v>Não</v>
      </c>
    </row>
    <row r="43" spans="1:13" x14ac:dyDescent="0.35">
      <c r="A43" s="127"/>
      <c r="B43" s="68">
        <f t="shared" si="9"/>
        <v>26</v>
      </c>
      <c r="C43" s="69" t="s">
        <v>70</v>
      </c>
      <c r="D43" s="70" t="s">
        <v>71</v>
      </c>
      <c r="E43" s="71">
        <v>2</v>
      </c>
      <c r="F43" s="72">
        <v>2</v>
      </c>
      <c r="G43" s="73" t="str">
        <f t="shared" si="12"/>
        <v/>
      </c>
      <c r="H43" s="73" t="str">
        <f>IF(G43="","",WORKDAY(G43,F43,Feriados!$A$2:$A$1006))</f>
        <v/>
      </c>
      <c r="I43" s="74" t="str">
        <f t="shared" si="3"/>
        <v/>
      </c>
      <c r="J43" s="75"/>
      <c r="K43" s="66" t="str">
        <f>IF(J43="","",NETWORKDAYS(I43,J43,Feriados!$A$2:$A$1006)-1)</f>
        <v/>
      </c>
      <c r="L43" s="66" t="str">
        <f>IF(J43="","",IF(NETWORKDAYS(H43,J43,Feriados!$A$2:$A$10006)&gt;0,NETWORKDAYS(H43,J43,Feriados!$A$2:$A$1006)-1,NETWORKDAYS(H43,J43,Feriados!$A$2:$A$1006)+1))</f>
        <v/>
      </c>
      <c r="M43" s="74" t="str">
        <f t="shared" si="13"/>
        <v>Não</v>
      </c>
    </row>
    <row r="44" spans="1:13" ht="46.5" thickBot="1" x14ac:dyDescent="0.4">
      <c r="A44" s="128"/>
      <c r="B44" s="76">
        <f t="shared" si="9"/>
        <v>27</v>
      </c>
      <c r="C44" s="77" t="s">
        <v>72</v>
      </c>
      <c r="D44" s="78" t="s">
        <v>68</v>
      </c>
      <c r="E44" s="79">
        <v>5</v>
      </c>
      <c r="F44" s="80">
        <v>5</v>
      </c>
      <c r="G44" s="81" t="str">
        <f t="shared" si="12"/>
        <v/>
      </c>
      <c r="H44" s="81" t="str">
        <f>IF(G44="","",WORKDAY(G44,F44,Feriados!$A$2:$A$1006))</f>
        <v/>
      </c>
      <c r="I44" s="82" t="str">
        <f t="shared" si="3"/>
        <v/>
      </c>
      <c r="J44" s="83"/>
      <c r="K44" s="84" t="str">
        <f>IF(J44="","",NETWORKDAYS(I44,J44,Feriados!$A$2:$A$1006)-1)</f>
        <v/>
      </c>
      <c r="L44" s="84" t="str">
        <f>IF(J44="","",IF(NETWORKDAYS(H44,J44,Feriados!$A$2:$A$10006)&gt;0,NETWORKDAYS(H44,J44,Feriados!$A$2:$A$1006)-1,NETWORKDAYS(H44,J44,Feriados!$A$2:$A$1006)+1))</f>
        <v/>
      </c>
      <c r="M44" s="82" t="str">
        <f t="shared" si="13"/>
        <v>Não</v>
      </c>
    </row>
    <row r="45" spans="1:13" ht="12" thickBot="1" x14ac:dyDescent="0.4">
      <c r="C45" s="96"/>
      <c r="E45" s="97">
        <f>SUM(E18:E44)</f>
        <v>112</v>
      </c>
      <c r="F45" s="97">
        <f>SUM(F18:F44)</f>
        <v>112</v>
      </c>
      <c r="I45" s="98"/>
      <c r="J45" s="98"/>
      <c r="K45" s="99">
        <f>SUM(K18:K44)</f>
        <v>0</v>
      </c>
    </row>
    <row r="46" spans="1:13" x14ac:dyDescent="0.35">
      <c r="C46" s="96"/>
    </row>
    <row r="47" spans="1:13" s="101" customFormat="1" x14ac:dyDescent="0.35">
      <c r="B47" s="100" t="s">
        <v>73</v>
      </c>
    </row>
    <row r="48" spans="1:13" s="101" customFormat="1" x14ac:dyDescent="0.35">
      <c r="B48" s="101" t="s">
        <v>74</v>
      </c>
    </row>
    <row r="49" spans="2:2" s="101" customFormat="1" x14ac:dyDescent="0.35">
      <c r="B49" s="101" t="s">
        <v>75</v>
      </c>
    </row>
    <row r="50" spans="2:2" s="101" customFormat="1" x14ac:dyDescent="0.35">
      <c r="B50" s="101" t="s">
        <v>76</v>
      </c>
    </row>
    <row r="51" spans="2:2" s="101" customFormat="1" x14ac:dyDescent="0.35">
      <c r="B51" s="101" t="s">
        <v>77</v>
      </c>
    </row>
    <row r="52" spans="2:2" s="101" customFormat="1" x14ac:dyDescent="0.35">
      <c r="B52" s="101" t="s">
        <v>78</v>
      </c>
    </row>
    <row r="53" spans="2:2" s="101" customFormat="1" x14ac:dyDescent="0.35">
      <c r="B53" s="101" t="s">
        <v>79</v>
      </c>
    </row>
    <row r="54" spans="2:2" s="101" customFormat="1" x14ac:dyDescent="0.35"/>
    <row r="55" spans="2:2" s="101" customFormat="1" x14ac:dyDescent="0.35"/>
    <row r="56" spans="2:2" s="101" customFormat="1" x14ac:dyDescent="0.35"/>
    <row r="57" spans="2:2" s="101" customFormat="1" x14ac:dyDescent="0.35"/>
    <row r="58" spans="2:2" s="101" customFormat="1" x14ac:dyDescent="0.35"/>
    <row r="59" spans="2:2" s="101" customFormat="1" x14ac:dyDescent="0.35"/>
    <row r="60" spans="2:2" s="101" customFormat="1" x14ac:dyDescent="0.35"/>
    <row r="61" spans="2:2" s="101" customFormat="1" x14ac:dyDescent="0.35"/>
    <row r="62" spans="2:2" s="101" customFormat="1" x14ac:dyDescent="0.35"/>
    <row r="63" spans="2:2" s="101" customFormat="1" x14ac:dyDescent="0.35"/>
    <row r="64" spans="2:2" s="101" customFormat="1" x14ac:dyDescent="0.35"/>
    <row r="65" s="101" customFormat="1" x14ac:dyDescent="0.35"/>
    <row r="66" s="101" customFormat="1" x14ac:dyDescent="0.35"/>
    <row r="67" s="101" customFormat="1" x14ac:dyDescent="0.35"/>
    <row r="68" s="101" customFormat="1" x14ac:dyDescent="0.35"/>
    <row r="69" s="101" customFormat="1" x14ac:dyDescent="0.35"/>
    <row r="70" s="101" customFormat="1" x14ac:dyDescent="0.35"/>
    <row r="71" s="101" customFormat="1" x14ac:dyDescent="0.35"/>
    <row r="72" s="101" customFormat="1" x14ac:dyDescent="0.35"/>
    <row r="73" s="101" customFormat="1" x14ac:dyDescent="0.35"/>
    <row r="74" s="101" customFormat="1" x14ac:dyDescent="0.35"/>
    <row r="75" s="101" customFormat="1" x14ac:dyDescent="0.35"/>
    <row r="76" s="101" customFormat="1" x14ac:dyDescent="0.35"/>
    <row r="77" s="101" customFormat="1" x14ac:dyDescent="0.35"/>
    <row r="78" s="101" customFormat="1" x14ac:dyDescent="0.35"/>
    <row r="79" s="101" customFormat="1" x14ac:dyDescent="0.35"/>
    <row r="80" s="101" customFormat="1" x14ac:dyDescent="0.35"/>
    <row r="81" s="101" customFormat="1" x14ac:dyDescent="0.35"/>
    <row r="82" s="101" customFormat="1" x14ac:dyDescent="0.35"/>
    <row r="83" s="102" customFormat="1" x14ac:dyDescent="0.35"/>
    <row r="84" s="102" customFormat="1" x14ac:dyDescent="0.35"/>
    <row r="85" s="102" customFormat="1" x14ac:dyDescent="0.35"/>
    <row r="86" s="102" customFormat="1" x14ac:dyDescent="0.35"/>
    <row r="87" s="103" customFormat="1" x14ac:dyDescent="0.35"/>
    <row r="88" s="103" customFormat="1" x14ac:dyDescent="0.35"/>
    <row r="89" s="103" customFormat="1" x14ac:dyDescent="0.35"/>
    <row r="90" s="103" customFormat="1" x14ac:dyDescent="0.35"/>
    <row r="91" s="103" customFormat="1" x14ac:dyDescent="0.35"/>
    <row r="92" s="103" customFormat="1" x14ac:dyDescent="0.35"/>
  </sheetData>
  <mergeCells count="21">
    <mergeCell ref="A18:A25"/>
    <mergeCell ref="A26:A27"/>
    <mergeCell ref="A28:A39"/>
    <mergeCell ref="A40:A44"/>
    <mergeCell ref="A16:A17"/>
    <mergeCell ref="D2:H2"/>
    <mergeCell ref="D8:H8"/>
    <mergeCell ref="C1:H1"/>
    <mergeCell ref="D10:H10"/>
    <mergeCell ref="D3:H3"/>
    <mergeCell ref="D4:H4"/>
    <mergeCell ref="D5:H5"/>
    <mergeCell ref="D6:H6"/>
    <mergeCell ref="D7:H7"/>
    <mergeCell ref="D9:H9"/>
    <mergeCell ref="D12:J12"/>
    <mergeCell ref="E16:E17"/>
    <mergeCell ref="D16:D17"/>
    <mergeCell ref="B16:C17"/>
    <mergeCell ref="F16:H16"/>
    <mergeCell ref="I16:M16"/>
  </mergeCells>
  <pageMargins left="0.7" right="0.7" top="0.75" bottom="0.75" header="0.3" footer="0.3"/>
  <pageSetup paperSize="9" orientation="portrait" r:id="rId1"/>
  <ignoredErrors>
    <ignoredError sqref="H19:H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7"/>
  <sheetViews>
    <sheetView topLeftCell="A40" workbookViewId="0">
      <selection activeCell="C44" sqref="C44:F45"/>
    </sheetView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23" t="s">
        <v>9</v>
      </c>
      <c r="D1" s="123"/>
      <c r="E1" s="123"/>
      <c r="F1" s="123"/>
      <c r="G1" s="123"/>
      <c r="H1" s="123"/>
    </row>
    <row r="2" spans="1:13" ht="24" customHeight="1" x14ac:dyDescent="0.35">
      <c r="C2" s="48" t="s">
        <v>11</v>
      </c>
      <c r="D2" s="122"/>
      <c r="E2" s="122"/>
      <c r="F2" s="122"/>
      <c r="G2" s="122"/>
      <c r="H2" s="122"/>
    </row>
    <row r="3" spans="1:13" x14ac:dyDescent="0.35">
      <c r="C3" s="48" t="s">
        <v>19</v>
      </c>
      <c r="D3" s="122"/>
      <c r="E3" s="122"/>
      <c r="F3" s="122"/>
      <c r="G3" s="122"/>
      <c r="H3" s="122"/>
    </row>
    <row r="4" spans="1:13" ht="14.25" customHeight="1" x14ac:dyDescent="0.35">
      <c r="C4" s="48" t="s">
        <v>20</v>
      </c>
      <c r="D4" s="122"/>
      <c r="E4" s="122"/>
      <c r="F4" s="122"/>
      <c r="G4" s="122"/>
      <c r="H4" s="122"/>
    </row>
    <row r="5" spans="1:13" ht="14.25" customHeight="1" x14ac:dyDescent="0.35">
      <c r="C5" s="48" t="s">
        <v>21</v>
      </c>
      <c r="D5" s="122"/>
      <c r="E5" s="122"/>
      <c r="F5" s="122"/>
      <c r="G5" s="122"/>
      <c r="H5" s="122"/>
    </row>
    <row r="6" spans="1:13" ht="14.25" customHeight="1" x14ac:dyDescent="0.35">
      <c r="C6" s="48" t="s">
        <v>22</v>
      </c>
      <c r="D6" s="122"/>
      <c r="E6" s="122"/>
      <c r="F6" s="122"/>
      <c r="G6" s="122"/>
      <c r="H6" s="122"/>
    </row>
    <row r="7" spans="1:13" x14ac:dyDescent="0.35">
      <c r="C7" s="48" t="s">
        <v>23</v>
      </c>
      <c r="D7" s="122"/>
      <c r="E7" s="122"/>
      <c r="F7" s="122"/>
      <c r="G7" s="122"/>
      <c r="H7" s="122"/>
    </row>
    <row r="8" spans="1:13" x14ac:dyDescent="0.35">
      <c r="C8" s="48" t="s">
        <v>24</v>
      </c>
      <c r="D8" s="122"/>
      <c r="E8" s="122"/>
      <c r="F8" s="122"/>
      <c r="G8" s="122"/>
      <c r="H8" s="122"/>
    </row>
    <row r="9" spans="1:13" x14ac:dyDescent="0.35">
      <c r="C9" s="48" t="s">
        <v>25</v>
      </c>
      <c r="D9" s="125" t="s">
        <v>80</v>
      </c>
      <c r="E9" s="125"/>
      <c r="F9" s="125"/>
      <c r="G9" s="125"/>
      <c r="H9" s="125"/>
    </row>
    <row r="10" spans="1:13" x14ac:dyDescent="0.35">
      <c r="C10" s="39" t="s">
        <v>27</v>
      </c>
      <c r="D10" s="124">
        <f>COUNTIF(M18:M48,"Sim")/COUNTA(M18:M48)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H48</f>
        <v/>
      </c>
      <c r="F14" s="50">
        <f>E49</f>
        <v>200</v>
      </c>
      <c r="G14" s="50">
        <f>F49</f>
        <v>200</v>
      </c>
      <c r="H14" s="38" t="str">
        <f>IF(I18="","",WORKDAY(I18,I14,Feriados!$A$2:$A$1006))</f>
        <v/>
      </c>
      <c r="I14" s="50">
        <f>SUMIF(K18:K48,"&lt;&gt;0")+SUMIFS(F18:F48,K18:K48,"")</f>
        <v>200</v>
      </c>
      <c r="J14" s="36">
        <f>SUMIFS(F18:F48,K18:K48,"")</f>
        <v>200</v>
      </c>
    </row>
    <row r="16" spans="1:13" ht="15" customHeight="1" x14ac:dyDescent="0.35">
      <c r="A16" s="110" t="s">
        <v>28</v>
      </c>
      <c r="B16" s="112" t="s">
        <v>29</v>
      </c>
      <c r="C16" s="113"/>
      <c r="D16" s="110" t="s">
        <v>30</v>
      </c>
      <c r="E16" s="110" t="s">
        <v>31</v>
      </c>
      <c r="F16" s="116" t="s">
        <v>32</v>
      </c>
      <c r="G16" s="117"/>
      <c r="H16" s="118"/>
      <c r="I16" s="119" t="s">
        <v>33</v>
      </c>
      <c r="J16" s="120"/>
      <c r="K16" s="120"/>
      <c r="L16" s="120"/>
      <c r="M16" s="121"/>
    </row>
    <row r="17" spans="1:16" s="55" customFormat="1" ht="20.5" thickBot="1" x14ac:dyDescent="0.4">
      <c r="A17" s="111"/>
      <c r="B17" s="114"/>
      <c r="C17" s="115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26" t="s">
        <v>39</v>
      </c>
      <c r="B18" s="56">
        <v>1</v>
      </c>
      <c r="C18" s="57" t="s">
        <v>40</v>
      </c>
      <c r="D18" s="58" t="s">
        <v>41</v>
      </c>
      <c r="E18" s="59">
        <v>15</v>
      </c>
      <c r="F18" s="60">
        <v>15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IF(J18="","",IF(NETWORKDAYS(H18,J18,Feriados!$A$2:$A$1006)&gt;0,NETWORKDAYS(H18,J18,Feriados!$A$2:$A$1006)-1,NETWORKDAYS(H18,J18,Feriados!$A$2:$A$1006)+1))</f>
        <v/>
      </c>
      <c r="M18" s="67" t="str">
        <f t="shared" ref="M18:M19" si="0">IF(J18="","Não","Sim")</f>
        <v>Não</v>
      </c>
    </row>
    <row r="19" spans="1:16" x14ac:dyDescent="0.35">
      <c r="A19" s="127"/>
      <c r="B19" s="68">
        <f>B18+1</f>
        <v>2</v>
      </c>
      <c r="C19" s="69" t="s">
        <v>42</v>
      </c>
      <c r="D19" s="70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27"/>
      <c r="B20" s="68">
        <f>B19+1</f>
        <v>3</v>
      </c>
      <c r="C20" s="69" t="s">
        <v>44</v>
      </c>
      <c r="D20" s="70" t="s">
        <v>41</v>
      </c>
      <c r="E20" s="71">
        <v>15</v>
      </c>
      <c r="F20" s="72">
        <v>15</v>
      </c>
      <c r="G20" s="73" t="str">
        <f t="shared" ref="G20:G30" si="1">IF(H19="","",H19)</f>
        <v/>
      </c>
      <c r="H20" s="73" t="str">
        <f>IF(G20="","",WORKDAY(G20,F20,Feriados!$A$2:$A$1006))</f>
        <v/>
      </c>
      <c r="I20" s="74" t="str">
        <f t="shared" ref="I20:I48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ref="M20:M30" si="3">IF(J20="","Não","Sim")</f>
        <v>Não</v>
      </c>
    </row>
    <row r="21" spans="1:16" x14ac:dyDescent="0.35">
      <c r="A21" s="127"/>
      <c r="B21" s="68">
        <f>B20+1</f>
        <v>4</v>
      </c>
      <c r="C21" s="69" t="s">
        <v>87</v>
      </c>
      <c r="D21" s="70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3"/>
        <v>Não</v>
      </c>
    </row>
    <row r="22" spans="1:16" x14ac:dyDescent="0.35">
      <c r="A22" s="127"/>
      <c r="B22" s="68">
        <f>B21+1</f>
        <v>5</v>
      </c>
      <c r="C22" s="69" t="s">
        <v>45</v>
      </c>
      <c r="D22" s="70" t="s">
        <v>41</v>
      </c>
      <c r="E22" s="71">
        <v>15</v>
      </c>
      <c r="F22" s="72">
        <v>15</v>
      </c>
      <c r="G22" s="73" t="str">
        <f t="shared" ref="G22:G23" si="4">IF(H21="","",H21)</f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3"/>
        <v>Não</v>
      </c>
    </row>
    <row r="23" spans="1:16" x14ac:dyDescent="0.35">
      <c r="A23" s="127"/>
      <c r="B23" s="68">
        <f t="shared" ref="B23:B24" si="5">B22+1</f>
        <v>6</v>
      </c>
      <c r="C23" s="69" t="s">
        <v>46</v>
      </c>
      <c r="D23" s="70" t="s">
        <v>47</v>
      </c>
      <c r="E23" s="71">
        <v>2</v>
      </c>
      <c r="F23" s="72">
        <v>2</v>
      </c>
      <c r="G23" s="73" t="str">
        <f t="shared" si="4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3"/>
        <v>Não</v>
      </c>
    </row>
    <row r="24" spans="1:16" x14ac:dyDescent="0.35">
      <c r="A24" s="127"/>
      <c r="B24" s="68">
        <f t="shared" si="5"/>
        <v>7</v>
      </c>
      <c r="C24" s="69" t="s">
        <v>48</v>
      </c>
      <c r="D24" s="70" t="s">
        <v>49</v>
      </c>
      <c r="E24" s="71">
        <v>15</v>
      </c>
      <c r="F24" s="72">
        <v>15</v>
      </c>
      <c r="G24" s="73" t="str">
        <f t="shared" ref="G24:G25" si="6">IF(H23="","",H23)</f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ref="M24:M25" si="7">IF(J24="","Não","Sim")</f>
        <v>Não</v>
      </c>
    </row>
    <row r="25" spans="1:16" ht="12" thickBot="1" x14ac:dyDescent="0.4">
      <c r="A25" s="128"/>
      <c r="B25" s="76">
        <f>B24+1</f>
        <v>8</v>
      </c>
      <c r="C25" s="77" t="s">
        <v>50</v>
      </c>
      <c r="D25" s="78" t="s">
        <v>41</v>
      </c>
      <c r="E25" s="79">
        <v>10</v>
      </c>
      <c r="F25" s="80">
        <v>10</v>
      </c>
      <c r="G25" s="81" t="str">
        <f t="shared" si="6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7"/>
        <v>Não</v>
      </c>
    </row>
    <row r="26" spans="1:16" ht="29.25" customHeight="1" x14ac:dyDescent="0.35">
      <c r="A26" s="126" t="s">
        <v>81</v>
      </c>
      <c r="B26" s="56">
        <f t="shared" ref="B26:B48" si="8">B25+1</f>
        <v>9</v>
      </c>
      <c r="C26" s="85" t="s">
        <v>120</v>
      </c>
      <c r="D26" s="86" t="s">
        <v>49</v>
      </c>
      <c r="E26" s="87">
        <v>12</v>
      </c>
      <c r="F26" s="88">
        <v>12</v>
      </c>
      <c r="G26" s="62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3"/>
        <v>Não</v>
      </c>
    </row>
    <row r="27" spans="1:16" x14ac:dyDescent="0.35">
      <c r="A27" s="127"/>
      <c r="B27" s="68">
        <f t="shared" si="8"/>
        <v>10</v>
      </c>
      <c r="C27" s="69" t="s">
        <v>53</v>
      </c>
      <c r="D27" s="70" t="s">
        <v>43</v>
      </c>
      <c r="E27" s="71">
        <v>2</v>
      </c>
      <c r="F27" s="72">
        <v>2</v>
      </c>
      <c r="G27" s="62" t="str">
        <f t="shared" ref="G27:G28" si="9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3"/>
        <v>Não</v>
      </c>
    </row>
    <row r="28" spans="1:16" x14ac:dyDescent="0.35">
      <c r="A28" s="127"/>
      <c r="B28" s="68">
        <f t="shared" si="8"/>
        <v>11</v>
      </c>
      <c r="C28" s="69" t="s">
        <v>82</v>
      </c>
      <c r="D28" s="70" t="s">
        <v>83</v>
      </c>
      <c r="E28" s="71">
        <v>20</v>
      </c>
      <c r="F28" s="72">
        <v>20</v>
      </c>
      <c r="G28" s="62" t="str">
        <f t="shared" si="9"/>
        <v/>
      </c>
      <c r="H28" s="73" t="str">
        <f>IF(G28="","",WORKDAY(G28,F28,Feriados!$A$2:$A$1006))</f>
        <v/>
      </c>
      <c r="I28" s="74" t="str">
        <f t="shared" si="2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3"/>
        <v>Não</v>
      </c>
    </row>
    <row r="29" spans="1:16" x14ac:dyDescent="0.35">
      <c r="A29" s="127"/>
      <c r="B29" s="68">
        <f t="shared" si="8"/>
        <v>12</v>
      </c>
      <c r="C29" s="89" t="s">
        <v>84</v>
      </c>
      <c r="D29" s="70" t="s">
        <v>49</v>
      </c>
      <c r="E29" s="71">
        <v>5</v>
      </c>
      <c r="F29" s="72">
        <v>5</v>
      </c>
      <c r="G29" s="73" t="str">
        <f t="shared" si="1"/>
        <v/>
      </c>
      <c r="H29" s="73" t="str">
        <f>IF(G29="","",WORKDAY(G29,F29,Feriados!$A$2:$A$1006))</f>
        <v/>
      </c>
      <c r="I29" s="74" t="str">
        <f t="shared" si="2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3"/>
        <v>Não</v>
      </c>
    </row>
    <row r="30" spans="1:16" x14ac:dyDescent="0.35">
      <c r="A30" s="127"/>
      <c r="B30" s="68">
        <f t="shared" si="8"/>
        <v>13</v>
      </c>
      <c r="C30" s="89" t="s">
        <v>50</v>
      </c>
      <c r="D30" s="70" t="s">
        <v>41</v>
      </c>
      <c r="E30" s="71">
        <v>10</v>
      </c>
      <c r="F30" s="72">
        <v>10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3"/>
        <v>Não</v>
      </c>
    </row>
    <row r="31" spans="1:16" ht="14.25" customHeight="1" x14ac:dyDescent="0.35">
      <c r="A31" s="127"/>
      <c r="B31" s="68">
        <f t="shared" si="8"/>
        <v>14</v>
      </c>
      <c r="C31" s="89" t="s">
        <v>85</v>
      </c>
      <c r="D31" s="70" t="s">
        <v>49</v>
      </c>
      <c r="E31" s="71">
        <v>3</v>
      </c>
      <c r="F31" s="72">
        <v>3</v>
      </c>
      <c r="G31" s="73" t="str">
        <f t="shared" ref="G31:G48" si="10">IF(H30="","",H30)</f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ref="M31:M48" si="11">IF(J31="","Não","Sim")</f>
        <v>Não</v>
      </c>
    </row>
    <row r="32" spans="1:16" ht="12" thickBot="1" x14ac:dyDescent="0.4">
      <c r="A32" s="128"/>
      <c r="B32" s="76">
        <f>B31+1</f>
        <v>15</v>
      </c>
      <c r="C32" s="93" t="s">
        <v>53</v>
      </c>
      <c r="D32" s="78" t="s">
        <v>43</v>
      </c>
      <c r="E32" s="79">
        <v>2</v>
      </c>
      <c r="F32" s="80">
        <v>2</v>
      </c>
      <c r="G32" s="81" t="str">
        <f t="shared" si="10"/>
        <v/>
      </c>
      <c r="H32" s="81" t="str">
        <f>IF(G32="","",WORKDAY(G32,F32,Feriados!$A$2:$A$1006))</f>
        <v/>
      </c>
      <c r="I32" s="84" t="str">
        <f t="shared" si="2"/>
        <v/>
      </c>
      <c r="J32" s="83"/>
      <c r="K32" s="84" t="str">
        <f>IF(J32="","",NETWORKDAYS(I32,J32,Feriados!$A$2:$A$1006)-1)</f>
        <v/>
      </c>
      <c r="L32" s="84" t="str">
        <f>IF(J32="","",IF(NETWORKDAYS(H32,J32,Feriados!$A$2:$A$10006)&gt;0,NETWORKDAYS(H32,J32,Feriados!$A$2:$A$1006)-1,NETWORKDAYS(H32,J32,Feriados!$A$2:$A$1006)+1))</f>
        <v/>
      </c>
      <c r="M32" s="82" t="str">
        <f t="shared" si="11"/>
        <v>Não</v>
      </c>
    </row>
    <row r="33" spans="1:13" x14ac:dyDescent="0.35">
      <c r="A33" s="126" t="s">
        <v>54</v>
      </c>
      <c r="B33" s="56">
        <f t="shared" si="8"/>
        <v>16</v>
      </c>
      <c r="C33" s="94" t="s">
        <v>110</v>
      </c>
      <c r="D33" s="58" t="s">
        <v>49</v>
      </c>
      <c r="E33" s="59">
        <v>2</v>
      </c>
      <c r="F33" s="60">
        <v>2</v>
      </c>
      <c r="G33" s="73" t="str">
        <f t="shared" si="10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11"/>
        <v>Não</v>
      </c>
    </row>
    <row r="34" spans="1:13" ht="46" x14ac:dyDescent="0.35">
      <c r="A34" s="127"/>
      <c r="B34" s="68">
        <f t="shared" si="8"/>
        <v>17</v>
      </c>
      <c r="C34" s="89" t="s">
        <v>55</v>
      </c>
      <c r="D34" s="70" t="s">
        <v>56</v>
      </c>
      <c r="E34" s="71">
        <v>10</v>
      </c>
      <c r="F34" s="72">
        <v>10</v>
      </c>
      <c r="G34" s="73" t="str">
        <f t="shared" si="10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11"/>
        <v>Não</v>
      </c>
    </row>
    <row r="35" spans="1:13" ht="46" x14ac:dyDescent="0.35">
      <c r="A35" s="127"/>
      <c r="B35" s="68">
        <f t="shared" si="8"/>
        <v>18</v>
      </c>
      <c r="C35" s="89" t="s">
        <v>109</v>
      </c>
      <c r="D35" s="104" t="s">
        <v>49</v>
      </c>
      <c r="E35" s="71">
        <v>10</v>
      </c>
      <c r="F35" s="72">
        <v>10</v>
      </c>
      <c r="G35" s="73" t="str">
        <f t="shared" si="10"/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11"/>
        <v>Não</v>
      </c>
    </row>
    <row r="36" spans="1:13" x14ac:dyDescent="0.35">
      <c r="A36" s="127"/>
      <c r="B36" s="68">
        <f t="shared" si="8"/>
        <v>19</v>
      </c>
      <c r="C36" s="89" t="s">
        <v>59</v>
      </c>
      <c r="D36" s="70" t="s">
        <v>49</v>
      </c>
      <c r="E36" s="71">
        <v>1</v>
      </c>
      <c r="F36" s="72">
        <v>1</v>
      </c>
      <c r="G36" s="73" t="str">
        <f t="shared" si="10"/>
        <v/>
      </c>
      <c r="H36" s="73" t="str">
        <f>IF(G36="","",WORKDAY(G36,F36,Feriados!$A$2:$A$1006))</f>
        <v/>
      </c>
      <c r="I36" s="74" t="str">
        <f t="shared" si="2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11"/>
        <v>Não</v>
      </c>
    </row>
    <row r="37" spans="1:13" x14ac:dyDescent="0.35">
      <c r="A37" s="127"/>
      <c r="B37" s="68">
        <f t="shared" si="8"/>
        <v>20</v>
      </c>
      <c r="C37" s="89" t="s">
        <v>60</v>
      </c>
      <c r="D37" s="70" t="s">
        <v>58</v>
      </c>
      <c r="E37" s="71">
        <v>3</v>
      </c>
      <c r="F37" s="72">
        <v>3</v>
      </c>
      <c r="G37" s="73" t="str">
        <f t="shared" si="10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11"/>
        <v>Não</v>
      </c>
    </row>
    <row r="38" spans="1:13" x14ac:dyDescent="0.35">
      <c r="A38" s="127"/>
      <c r="B38" s="68">
        <f t="shared" si="8"/>
        <v>21</v>
      </c>
      <c r="C38" s="89" t="s">
        <v>61</v>
      </c>
      <c r="D38" s="70" t="s">
        <v>58</v>
      </c>
      <c r="E38" s="71">
        <v>3</v>
      </c>
      <c r="F38" s="72">
        <v>3</v>
      </c>
      <c r="G38" s="73" t="str">
        <f t="shared" si="10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11"/>
        <v>Não</v>
      </c>
    </row>
    <row r="39" spans="1:13" ht="23" x14ac:dyDescent="0.35">
      <c r="A39" s="127"/>
      <c r="B39" s="68">
        <f t="shared" si="8"/>
        <v>22</v>
      </c>
      <c r="C39" s="69" t="s">
        <v>62</v>
      </c>
      <c r="D39" s="70" t="s">
        <v>49</v>
      </c>
      <c r="E39" s="71">
        <v>10</v>
      </c>
      <c r="F39" s="72">
        <v>10</v>
      </c>
      <c r="G39" s="73" t="str">
        <f t="shared" si="10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11"/>
        <v>Não</v>
      </c>
    </row>
    <row r="40" spans="1:13" ht="23" x14ac:dyDescent="0.35">
      <c r="A40" s="127"/>
      <c r="B40" s="68">
        <f t="shared" si="8"/>
        <v>23</v>
      </c>
      <c r="C40" s="69" t="s">
        <v>63</v>
      </c>
      <c r="D40" s="70" t="s">
        <v>43</v>
      </c>
      <c r="E40" s="71">
        <v>3</v>
      </c>
      <c r="F40" s="72">
        <v>3</v>
      </c>
      <c r="G40" s="73" t="str">
        <f t="shared" si="10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11"/>
        <v>Não</v>
      </c>
    </row>
    <row r="41" spans="1:13" x14ac:dyDescent="0.35">
      <c r="A41" s="127"/>
      <c r="B41" s="68">
        <f t="shared" si="8"/>
        <v>24</v>
      </c>
      <c r="C41" s="69" t="s">
        <v>64</v>
      </c>
      <c r="D41" s="70" t="s">
        <v>49</v>
      </c>
      <c r="E41" s="71">
        <v>2</v>
      </c>
      <c r="F41" s="72">
        <v>2</v>
      </c>
      <c r="G41" s="73" t="str">
        <f t="shared" si="10"/>
        <v/>
      </c>
      <c r="H41" s="73" t="str">
        <f>IF(G41="","",WORKDAY(G41,F41,Feriados!$A$2:$A$1006))</f>
        <v/>
      </c>
      <c r="I41" s="74" t="str">
        <f t="shared" si="2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11"/>
        <v>Não</v>
      </c>
    </row>
    <row r="42" spans="1:13" x14ac:dyDescent="0.35">
      <c r="A42" s="127"/>
      <c r="B42" s="68">
        <f t="shared" si="8"/>
        <v>25</v>
      </c>
      <c r="C42" s="69" t="s">
        <v>65</v>
      </c>
      <c r="D42" s="70" t="s">
        <v>43</v>
      </c>
      <c r="E42" s="71">
        <v>2</v>
      </c>
      <c r="F42" s="72">
        <v>2</v>
      </c>
      <c r="G42" s="73" t="str">
        <f t="shared" si="10"/>
        <v/>
      </c>
      <c r="H42" s="73" t="str">
        <f>IF(G42="","",WORKDAY(G42,F42,Feriados!$A$2:$A$1006))</f>
        <v/>
      </c>
      <c r="I42" s="74" t="str">
        <f t="shared" si="2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11"/>
        <v>Não</v>
      </c>
    </row>
    <row r="43" spans="1:13" ht="12" thickBot="1" x14ac:dyDescent="0.4">
      <c r="A43" s="128"/>
      <c r="B43" s="76">
        <f t="shared" si="8"/>
        <v>26</v>
      </c>
      <c r="C43" s="77" t="s">
        <v>66</v>
      </c>
      <c r="D43" s="78" t="s">
        <v>49</v>
      </c>
      <c r="E43" s="79">
        <v>2</v>
      </c>
      <c r="F43" s="80">
        <v>2</v>
      </c>
      <c r="G43" s="81" t="str">
        <f t="shared" si="10"/>
        <v/>
      </c>
      <c r="H43" s="81" t="str">
        <f>IF(G43="","",WORKDAY(G43,F43,Feriados!$A$2:$A$1006))</f>
        <v/>
      </c>
      <c r="I43" s="84" t="str">
        <f t="shared" si="2"/>
        <v/>
      </c>
      <c r="J43" s="83"/>
      <c r="K43" s="84" t="str">
        <f>IF(J43="","",NETWORKDAYS(I43,J43,Feriados!$A$2:$A$1006)-1)</f>
        <v/>
      </c>
      <c r="L43" s="84" t="str">
        <f>IF(J43="","",IF(NETWORKDAYS(H43,J43,Feriados!$A$2:$A$10006)&gt;0,NETWORKDAYS(H43,J43,Feriados!$A$2:$A$1006)-1,NETWORKDAYS(H43,J43,Feriados!$A$2:$A$1006)+1))</f>
        <v/>
      </c>
      <c r="M43" s="82" t="str">
        <f t="shared" si="11"/>
        <v>Não</v>
      </c>
    </row>
    <row r="44" spans="1:13" ht="23" x14ac:dyDescent="0.35">
      <c r="A44" s="126" t="s">
        <v>67</v>
      </c>
      <c r="B44" s="68">
        <f t="shared" si="8"/>
        <v>27</v>
      </c>
      <c r="C44" s="57" t="s">
        <v>134</v>
      </c>
      <c r="D44" s="58" t="s">
        <v>41</v>
      </c>
      <c r="E44" s="59">
        <v>3</v>
      </c>
      <c r="F44" s="60">
        <v>3</v>
      </c>
      <c r="G44" s="73" t="str">
        <f t="shared" si="10"/>
        <v/>
      </c>
      <c r="H44" s="73" t="str">
        <f>IF(G44="","",WORKDAY(G44,F44,Feriados!$A$2:$A$1006))</f>
        <v/>
      </c>
      <c r="I44" s="74" t="str">
        <f t="shared" si="2"/>
        <v/>
      </c>
      <c r="J44" s="75"/>
      <c r="K44" s="66" t="str">
        <f>IF(J44="","",NETWORKDAYS(I44,J44,Feriados!$A$2:$A$1006)-1)</f>
        <v/>
      </c>
      <c r="L44" s="66" t="str">
        <f>IF(J44="","",IF(NETWORKDAYS(H44,J44,Feriados!$A$2:$A$10006)&gt;0,NETWORKDAYS(H44,J44,Feriados!$A$2:$A$1006)-1,NETWORKDAYS(H44,J44,Feriados!$A$2:$A$1006)+1))</f>
        <v/>
      </c>
      <c r="M44" s="74" t="str">
        <f t="shared" si="11"/>
        <v>Não</v>
      </c>
    </row>
    <row r="45" spans="1:13" x14ac:dyDescent="0.35">
      <c r="A45" s="127"/>
      <c r="B45" s="68">
        <f t="shared" si="8"/>
        <v>28</v>
      </c>
      <c r="C45" s="10" t="s">
        <v>48</v>
      </c>
      <c r="D45" s="11" t="s">
        <v>68</v>
      </c>
      <c r="E45" s="23">
        <v>5</v>
      </c>
      <c r="F45" s="29">
        <v>5</v>
      </c>
      <c r="G45" s="73" t="str">
        <f t="shared" si="10"/>
        <v/>
      </c>
      <c r="H45" s="73" t="str">
        <f>IF(G45="","",WORKDAY(G45,F45,Feriados!$A$2:$A$1006))</f>
        <v/>
      </c>
      <c r="I45" s="74" t="str">
        <f t="shared" si="2"/>
        <v/>
      </c>
      <c r="J45" s="75"/>
      <c r="K45" s="66" t="str">
        <f>IF(J45="","",NETWORKDAYS(I45,J45,Feriados!$A$2:$A$1006)-1)</f>
        <v/>
      </c>
      <c r="L45" s="66" t="str">
        <f>IF(J45="","",IF(NETWORKDAYS(H45,J45,Feriados!$A$2:$A$10006)&gt;0,NETWORKDAYS(H45,J45,Feriados!$A$2:$A$1006)-1,NETWORKDAYS(H45,J45,Feriados!$A$2:$A$1006)+1))</f>
        <v/>
      </c>
      <c r="M45" s="74" t="str">
        <f t="shared" si="11"/>
        <v>Não</v>
      </c>
    </row>
    <row r="46" spans="1:13" x14ac:dyDescent="0.35">
      <c r="A46" s="127"/>
      <c r="B46" s="68">
        <f t="shared" si="8"/>
        <v>29</v>
      </c>
      <c r="C46" s="69" t="s">
        <v>69</v>
      </c>
      <c r="D46" s="70" t="s">
        <v>43</v>
      </c>
      <c r="E46" s="71">
        <v>2</v>
      </c>
      <c r="F46" s="72">
        <v>2</v>
      </c>
      <c r="G46" s="73" t="str">
        <f t="shared" si="10"/>
        <v/>
      </c>
      <c r="H46" s="73" t="str">
        <f>IF(G46="","",WORKDAY(G46,F46,Feriados!$A$2:$A$1006))</f>
        <v/>
      </c>
      <c r="I46" s="74" t="str">
        <f t="shared" si="2"/>
        <v/>
      </c>
      <c r="J46" s="75"/>
      <c r="K46" s="66" t="str">
        <f>IF(J46="","",NETWORKDAYS(I46,J46,Feriados!$A$2:$A$1006)-1)</f>
        <v/>
      </c>
      <c r="L46" s="66" t="str">
        <f>IF(J46="","",IF(NETWORKDAYS(H46,J46,Feriados!$A$2:$A$10006)&gt;0,NETWORKDAYS(H46,J46,Feriados!$A$2:$A$1006)-1,NETWORKDAYS(H46,J46,Feriados!$A$2:$A$1006)+1))</f>
        <v/>
      </c>
      <c r="M46" s="74" t="str">
        <f t="shared" si="11"/>
        <v>Não</v>
      </c>
    </row>
    <row r="47" spans="1:13" x14ac:dyDescent="0.35">
      <c r="A47" s="127"/>
      <c r="B47" s="68">
        <f t="shared" si="8"/>
        <v>30</v>
      </c>
      <c r="C47" s="69" t="s">
        <v>70</v>
      </c>
      <c r="D47" s="70" t="s">
        <v>71</v>
      </c>
      <c r="E47" s="71">
        <v>2</v>
      </c>
      <c r="F47" s="72">
        <v>2</v>
      </c>
      <c r="G47" s="73" t="str">
        <f t="shared" si="10"/>
        <v/>
      </c>
      <c r="H47" s="73" t="str">
        <f>IF(G47="","",WORKDAY(G47,F47,Feriados!$A$2:$A$1006))</f>
        <v/>
      </c>
      <c r="I47" s="74" t="str">
        <f t="shared" si="2"/>
        <v/>
      </c>
      <c r="J47" s="75"/>
      <c r="K47" s="66" t="str">
        <f>IF(J47="","",NETWORKDAYS(I47,J47,Feriados!$A$2:$A$1006)-1)</f>
        <v/>
      </c>
      <c r="L47" s="66" t="str">
        <f>IF(J47="","",IF(NETWORKDAYS(H47,J47,Feriados!$A$2:$A$10006)&gt;0,NETWORKDAYS(H47,J47,Feriados!$A$2:$A$1006)-1,NETWORKDAYS(H47,J47,Feriados!$A$2:$A$1006)+1))</f>
        <v/>
      </c>
      <c r="M47" s="74" t="str">
        <f t="shared" si="11"/>
        <v>Não</v>
      </c>
    </row>
    <row r="48" spans="1:13" ht="46.5" thickBot="1" x14ac:dyDescent="0.4">
      <c r="A48" s="128"/>
      <c r="B48" s="76">
        <f t="shared" si="8"/>
        <v>31</v>
      </c>
      <c r="C48" s="77" t="s">
        <v>72</v>
      </c>
      <c r="D48" s="78" t="s">
        <v>68</v>
      </c>
      <c r="E48" s="79">
        <v>10</v>
      </c>
      <c r="F48" s="80">
        <v>10</v>
      </c>
      <c r="G48" s="81" t="str">
        <f t="shared" si="10"/>
        <v/>
      </c>
      <c r="H48" s="81" t="str">
        <f>IF(G48="","",WORKDAY(G48,F48,Feriados!$A$2:$A$1006))</f>
        <v/>
      </c>
      <c r="I48" s="84" t="str">
        <f t="shared" si="2"/>
        <v/>
      </c>
      <c r="J48" s="83"/>
      <c r="K48" s="84" t="str">
        <f>IF(J48="","",NETWORKDAYS(I48,J48,Feriados!$A$2:$A$1006)-1)</f>
        <v/>
      </c>
      <c r="L48" s="84" t="str">
        <f>IF(J48="","",IF(NETWORKDAYS(H48,J48,Feriados!$A$2:$A$10006)&gt;0,NETWORKDAYS(H48,J48,Feriados!$A$2:$A$1006)-1,NETWORKDAYS(H48,J48,Feriados!$A$2:$A$1006)+1))</f>
        <v/>
      </c>
      <c r="M48" s="82" t="str">
        <f t="shared" si="11"/>
        <v>Não</v>
      </c>
    </row>
    <row r="49" spans="2:11" ht="12" thickBot="1" x14ac:dyDescent="0.4">
      <c r="C49" s="96"/>
      <c r="E49" s="97">
        <f>SUM(E18:E48)</f>
        <v>200</v>
      </c>
      <c r="F49" s="97">
        <f>SUM(F18:F48)</f>
        <v>200</v>
      </c>
      <c r="I49" s="98"/>
      <c r="J49" s="98"/>
      <c r="K49" s="99">
        <f>SUM(K18:K48)</f>
        <v>0</v>
      </c>
    </row>
    <row r="50" spans="2:11" x14ac:dyDescent="0.35">
      <c r="C50" s="96"/>
    </row>
    <row r="51" spans="2:11" x14ac:dyDescent="0.35">
      <c r="B51" s="100" t="s">
        <v>73</v>
      </c>
      <c r="C51" s="96"/>
    </row>
    <row r="52" spans="2:11" x14ac:dyDescent="0.35">
      <c r="B52" s="101" t="s">
        <v>75</v>
      </c>
    </row>
    <row r="53" spans="2:11" x14ac:dyDescent="0.35">
      <c r="B53" s="101" t="s">
        <v>76</v>
      </c>
    </row>
    <row r="54" spans="2:11" x14ac:dyDescent="0.35">
      <c r="B54" s="101" t="s">
        <v>77</v>
      </c>
    </row>
    <row r="55" spans="2:11" x14ac:dyDescent="0.35">
      <c r="B55" s="101" t="s">
        <v>78</v>
      </c>
    </row>
    <row r="56" spans="2:11" x14ac:dyDescent="0.35">
      <c r="B56" s="101" t="s">
        <v>79</v>
      </c>
    </row>
    <row r="57" spans="2:11" x14ac:dyDescent="0.35">
      <c r="B57" s="101"/>
    </row>
  </sheetData>
  <mergeCells count="21">
    <mergeCell ref="I16:M16"/>
    <mergeCell ref="A18:A25"/>
    <mergeCell ref="A26:A32"/>
    <mergeCell ref="A33:A43"/>
    <mergeCell ref="A44:A48"/>
    <mergeCell ref="A16:A17"/>
    <mergeCell ref="B16:C17"/>
    <mergeCell ref="D16:D17"/>
    <mergeCell ref="E16:E17"/>
    <mergeCell ref="F16:H16"/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</mergeCells>
  <pageMargins left="0.7" right="0.7" top="0.75" bottom="0.75" header="0.3" footer="0.3"/>
  <pageSetup paperSize="9" orientation="portrait" r:id="rId1"/>
  <ignoredErrors>
    <ignoredError sqref="H19:H41 H42:H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7"/>
  <sheetViews>
    <sheetView topLeftCell="A37" workbookViewId="0">
      <selection activeCell="C44" sqref="C44:F45"/>
    </sheetView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23" t="s">
        <v>9</v>
      </c>
      <c r="D1" s="123"/>
      <c r="E1" s="123"/>
      <c r="F1" s="123"/>
      <c r="G1" s="123"/>
      <c r="H1" s="123"/>
    </row>
    <row r="2" spans="1:13" ht="24" customHeight="1" x14ac:dyDescent="0.35">
      <c r="C2" s="48" t="s">
        <v>11</v>
      </c>
      <c r="D2" s="122"/>
      <c r="E2" s="122"/>
      <c r="F2" s="122"/>
      <c r="G2" s="122"/>
      <c r="H2" s="122"/>
    </row>
    <row r="3" spans="1:13" x14ac:dyDescent="0.35">
      <c r="C3" s="48" t="s">
        <v>19</v>
      </c>
      <c r="D3" s="122"/>
      <c r="E3" s="122"/>
      <c r="F3" s="122"/>
      <c r="G3" s="122"/>
      <c r="H3" s="122"/>
    </row>
    <row r="4" spans="1:13" ht="14.25" customHeight="1" x14ac:dyDescent="0.35">
      <c r="C4" s="48" t="s">
        <v>20</v>
      </c>
      <c r="D4" s="122"/>
      <c r="E4" s="122"/>
      <c r="F4" s="122"/>
      <c r="G4" s="122"/>
      <c r="H4" s="122"/>
    </row>
    <row r="5" spans="1:13" ht="14.25" customHeight="1" x14ac:dyDescent="0.35">
      <c r="C5" s="48" t="s">
        <v>21</v>
      </c>
      <c r="D5" s="122"/>
      <c r="E5" s="122"/>
      <c r="F5" s="122"/>
      <c r="G5" s="122"/>
      <c r="H5" s="122"/>
    </row>
    <row r="6" spans="1:13" ht="14.25" customHeight="1" x14ac:dyDescent="0.35">
      <c r="C6" s="48" t="s">
        <v>22</v>
      </c>
      <c r="D6" s="122"/>
      <c r="E6" s="122"/>
      <c r="F6" s="122"/>
      <c r="G6" s="122"/>
      <c r="H6" s="122"/>
    </row>
    <row r="7" spans="1:13" x14ac:dyDescent="0.35">
      <c r="C7" s="48" t="s">
        <v>23</v>
      </c>
      <c r="D7" s="122"/>
      <c r="E7" s="122"/>
      <c r="F7" s="122"/>
      <c r="G7" s="122"/>
      <c r="H7" s="122"/>
    </row>
    <row r="8" spans="1:13" x14ac:dyDescent="0.35">
      <c r="C8" s="48" t="s">
        <v>24</v>
      </c>
      <c r="D8" s="122"/>
      <c r="E8" s="122"/>
      <c r="F8" s="122"/>
      <c r="G8" s="122"/>
      <c r="H8" s="122"/>
    </row>
    <row r="9" spans="1:13" x14ac:dyDescent="0.35">
      <c r="C9" s="48" t="s">
        <v>25</v>
      </c>
      <c r="D9" s="125" t="s">
        <v>86</v>
      </c>
      <c r="E9" s="125"/>
      <c r="F9" s="125"/>
      <c r="G9" s="125"/>
      <c r="H9" s="125"/>
    </row>
    <row r="10" spans="1:13" x14ac:dyDescent="0.35">
      <c r="C10" s="39" t="s">
        <v>27</v>
      </c>
      <c r="D10" s="124">
        <f>COUNTIF(M18:M48,"Sim")/COUNTA(M18:M48)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H48</f>
        <v/>
      </c>
      <c r="F14" s="50">
        <f>E49</f>
        <v>297</v>
      </c>
      <c r="G14" s="50">
        <f>F49</f>
        <v>297</v>
      </c>
      <c r="H14" s="38" t="str">
        <f>IF(I18="","",WORKDAY(I18,I14,Feriados!$A$2:$A$1006))</f>
        <v/>
      </c>
      <c r="I14" s="50">
        <f>SUMIF(K18:K48,"&lt;&gt;0")+SUMIFS(F18:F48,K18:K48,"")</f>
        <v>297</v>
      </c>
      <c r="J14" s="36">
        <f>SUMIFS(F18:F48,K18:K48,"")</f>
        <v>297</v>
      </c>
    </row>
    <row r="16" spans="1:13" ht="15" customHeight="1" x14ac:dyDescent="0.35">
      <c r="A16" s="110" t="s">
        <v>28</v>
      </c>
      <c r="B16" s="112" t="s">
        <v>29</v>
      </c>
      <c r="C16" s="113"/>
      <c r="D16" s="110" t="s">
        <v>30</v>
      </c>
      <c r="E16" s="110" t="s">
        <v>31</v>
      </c>
      <c r="F16" s="116" t="s">
        <v>32</v>
      </c>
      <c r="G16" s="117"/>
      <c r="H16" s="118"/>
      <c r="I16" s="119" t="s">
        <v>33</v>
      </c>
      <c r="J16" s="120"/>
      <c r="K16" s="120"/>
      <c r="L16" s="120"/>
      <c r="M16" s="121"/>
    </row>
    <row r="17" spans="1:16" s="55" customFormat="1" ht="20.5" thickBot="1" x14ac:dyDescent="0.4">
      <c r="A17" s="111"/>
      <c r="B17" s="114"/>
      <c r="C17" s="115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26" t="s">
        <v>39</v>
      </c>
      <c r="B18" s="56">
        <v>1</v>
      </c>
      <c r="C18" s="57" t="s">
        <v>40</v>
      </c>
      <c r="D18" s="58" t="s">
        <v>41</v>
      </c>
      <c r="E18" s="59">
        <v>30</v>
      </c>
      <c r="F18" s="60">
        <v>30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19" si="0">IF(J18="","Não","Sim")</f>
        <v>Não</v>
      </c>
    </row>
    <row r="19" spans="1:16" x14ac:dyDescent="0.35">
      <c r="A19" s="127"/>
      <c r="B19" s="68">
        <f>B18+1</f>
        <v>2</v>
      </c>
      <c r="C19" s="69" t="s">
        <v>42</v>
      </c>
      <c r="D19" s="70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27"/>
      <c r="B20" s="68">
        <f>B19+1</f>
        <v>3</v>
      </c>
      <c r="C20" s="69" t="s">
        <v>44</v>
      </c>
      <c r="D20" s="70" t="s">
        <v>41</v>
      </c>
      <c r="E20" s="71">
        <v>30</v>
      </c>
      <c r="F20" s="72">
        <v>30</v>
      </c>
      <c r="G20" s="73" t="str">
        <f t="shared" ref="G20:G48" si="1">IF(H19="","",H19)</f>
        <v/>
      </c>
      <c r="H20" s="73" t="str">
        <f>IF(G20="","",WORKDAY(G20,F20,Feriados!$A$2:$A$1006))</f>
        <v/>
      </c>
      <c r="I20" s="74" t="str">
        <f t="shared" ref="I20:I48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ref="M20:M30" si="3">IF(J20="","Não","Sim")</f>
        <v>Não</v>
      </c>
    </row>
    <row r="21" spans="1:16" x14ac:dyDescent="0.35">
      <c r="A21" s="127"/>
      <c r="B21" s="68">
        <f t="shared" ref="B21:B23" si="4">B20+1</f>
        <v>4</v>
      </c>
      <c r="C21" s="69" t="s">
        <v>87</v>
      </c>
      <c r="D21" s="70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3"/>
        <v>Não</v>
      </c>
    </row>
    <row r="22" spans="1:16" x14ac:dyDescent="0.35">
      <c r="A22" s="127"/>
      <c r="B22" s="68">
        <f t="shared" si="4"/>
        <v>5</v>
      </c>
      <c r="C22" s="69" t="s">
        <v>45</v>
      </c>
      <c r="D22" s="70" t="s">
        <v>41</v>
      </c>
      <c r="E22" s="71">
        <v>20</v>
      </c>
      <c r="F22" s="72">
        <v>20</v>
      </c>
      <c r="G22" s="73" t="str">
        <f t="shared" si="1"/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3"/>
        <v>Não</v>
      </c>
    </row>
    <row r="23" spans="1:16" x14ac:dyDescent="0.35">
      <c r="A23" s="127"/>
      <c r="B23" s="68">
        <f t="shared" si="4"/>
        <v>6</v>
      </c>
      <c r="C23" s="69" t="s">
        <v>46</v>
      </c>
      <c r="D23" s="70" t="s">
        <v>47</v>
      </c>
      <c r="E23" s="71">
        <v>2</v>
      </c>
      <c r="F23" s="72">
        <v>2</v>
      </c>
      <c r="G23" s="73" t="str">
        <f t="shared" si="1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3"/>
        <v>Não</v>
      </c>
    </row>
    <row r="24" spans="1:16" x14ac:dyDescent="0.35">
      <c r="A24" s="127"/>
      <c r="B24" s="68">
        <f t="shared" ref="B24" si="5">B23+1</f>
        <v>7</v>
      </c>
      <c r="C24" s="69" t="s">
        <v>48</v>
      </c>
      <c r="D24" s="70" t="s">
        <v>49</v>
      </c>
      <c r="E24" s="71">
        <v>20</v>
      </c>
      <c r="F24" s="72">
        <v>20</v>
      </c>
      <c r="G24" s="73" t="str">
        <f t="shared" si="1"/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ref="M24:M26" si="6">IF(J24="","Não","Sim")</f>
        <v>Não</v>
      </c>
    </row>
    <row r="25" spans="1:16" ht="12" thickBot="1" x14ac:dyDescent="0.4">
      <c r="A25" s="128"/>
      <c r="B25" s="76">
        <f>B24+1</f>
        <v>8</v>
      </c>
      <c r="C25" s="77" t="s">
        <v>50</v>
      </c>
      <c r="D25" s="78" t="s">
        <v>41</v>
      </c>
      <c r="E25" s="79">
        <v>20</v>
      </c>
      <c r="F25" s="80">
        <v>20</v>
      </c>
      <c r="G25" s="81" t="str">
        <f t="shared" si="1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6"/>
        <v>Não</v>
      </c>
    </row>
    <row r="26" spans="1:16" ht="23" x14ac:dyDescent="0.35">
      <c r="A26" s="126" t="s">
        <v>81</v>
      </c>
      <c r="B26" s="68">
        <f t="shared" ref="B26:B48" si="7">B25+1</f>
        <v>9</v>
      </c>
      <c r="C26" s="85" t="s">
        <v>120</v>
      </c>
      <c r="D26" s="86" t="s">
        <v>49</v>
      </c>
      <c r="E26" s="87">
        <v>20</v>
      </c>
      <c r="F26" s="88">
        <v>20</v>
      </c>
      <c r="G26" s="73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6"/>
        <v>Não</v>
      </c>
    </row>
    <row r="27" spans="1:16" x14ac:dyDescent="0.35">
      <c r="A27" s="127"/>
      <c r="B27" s="68">
        <f t="shared" si="7"/>
        <v>10</v>
      </c>
      <c r="C27" s="69" t="s">
        <v>53</v>
      </c>
      <c r="D27" s="70" t="s">
        <v>43</v>
      </c>
      <c r="E27" s="71">
        <v>2</v>
      </c>
      <c r="F27" s="72">
        <v>2</v>
      </c>
      <c r="G27" s="73" t="str">
        <f t="shared" ref="G27:G28" si="8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3"/>
        <v>Não</v>
      </c>
    </row>
    <row r="28" spans="1:16" x14ac:dyDescent="0.35">
      <c r="A28" s="127"/>
      <c r="B28" s="68">
        <f t="shared" si="7"/>
        <v>11</v>
      </c>
      <c r="C28" s="69" t="s">
        <v>82</v>
      </c>
      <c r="D28" s="70" t="s">
        <v>83</v>
      </c>
      <c r="E28" s="71">
        <v>30</v>
      </c>
      <c r="F28" s="72">
        <v>30</v>
      </c>
      <c r="G28" s="73" t="str">
        <f t="shared" si="8"/>
        <v/>
      </c>
      <c r="H28" s="73" t="str">
        <f>IF(G28="","",WORKDAY(G28,F28,Feriados!$A$2:$A$1006))</f>
        <v/>
      </c>
      <c r="I28" s="74" t="str">
        <f t="shared" si="2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3"/>
        <v>Não</v>
      </c>
    </row>
    <row r="29" spans="1:16" x14ac:dyDescent="0.35">
      <c r="A29" s="127"/>
      <c r="B29" s="68">
        <f t="shared" si="7"/>
        <v>12</v>
      </c>
      <c r="C29" s="89" t="s">
        <v>84</v>
      </c>
      <c r="D29" s="70" t="s">
        <v>49</v>
      </c>
      <c r="E29" s="71">
        <v>10</v>
      </c>
      <c r="F29" s="72">
        <v>10</v>
      </c>
      <c r="G29" s="73" t="str">
        <f t="shared" si="1"/>
        <v/>
      </c>
      <c r="H29" s="73" t="str">
        <f>IF(G29="","",WORKDAY(G29,F29,Feriados!$A$2:$A$1006))</f>
        <v/>
      </c>
      <c r="I29" s="74" t="str">
        <f t="shared" si="2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3"/>
        <v>Não</v>
      </c>
    </row>
    <row r="30" spans="1:16" x14ac:dyDescent="0.35">
      <c r="A30" s="127"/>
      <c r="B30" s="68">
        <f t="shared" si="7"/>
        <v>13</v>
      </c>
      <c r="C30" s="89" t="s">
        <v>50</v>
      </c>
      <c r="D30" s="70" t="s">
        <v>41</v>
      </c>
      <c r="E30" s="71">
        <v>20</v>
      </c>
      <c r="F30" s="72">
        <v>20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3"/>
        <v>Não</v>
      </c>
    </row>
    <row r="31" spans="1:16" ht="14.25" customHeight="1" x14ac:dyDescent="0.35">
      <c r="A31" s="127"/>
      <c r="B31" s="68">
        <f t="shared" si="7"/>
        <v>14</v>
      </c>
      <c r="C31" s="89" t="s">
        <v>85</v>
      </c>
      <c r="D31" s="70" t="s">
        <v>49</v>
      </c>
      <c r="E31" s="71">
        <v>5</v>
      </c>
      <c r="F31" s="72">
        <v>5</v>
      </c>
      <c r="G31" s="73" t="str">
        <f t="shared" si="1"/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ref="M31:M48" si="9">IF(J31="","Não","Sim")</f>
        <v>Não</v>
      </c>
    </row>
    <row r="32" spans="1:16" ht="12" thickBot="1" x14ac:dyDescent="0.4">
      <c r="A32" s="128"/>
      <c r="B32" s="76">
        <f>B31+1</f>
        <v>15</v>
      </c>
      <c r="C32" s="93" t="s">
        <v>53</v>
      </c>
      <c r="D32" s="78" t="s">
        <v>43</v>
      </c>
      <c r="E32" s="79">
        <v>2</v>
      </c>
      <c r="F32" s="80">
        <v>2</v>
      </c>
      <c r="G32" s="81" t="str">
        <f t="shared" si="1"/>
        <v/>
      </c>
      <c r="H32" s="81" t="str">
        <f>IF(G32="","",WORKDAY(G32,F32,Feriados!$A$2:$A$1006))</f>
        <v/>
      </c>
      <c r="I32" s="84" t="str">
        <f t="shared" si="2"/>
        <v/>
      </c>
      <c r="J32" s="83"/>
      <c r="K32" s="84" t="str">
        <f>IF(J32="","",NETWORKDAYS(I32,J32,Feriados!$A$2:$A$1006)-1)</f>
        <v/>
      </c>
      <c r="L32" s="84" t="str">
        <f>IF(J32="","",IF(NETWORKDAYS(H32,J32,Feriados!$A$2:$A$10006)&gt;0,NETWORKDAYS(H32,J32,Feriados!$A$2:$A$1006)-1,NETWORKDAYS(H32,J32,Feriados!$A$2:$A$1006)+1))</f>
        <v/>
      </c>
      <c r="M32" s="82" t="str">
        <f t="shared" si="9"/>
        <v>Não</v>
      </c>
    </row>
    <row r="33" spans="1:13" x14ac:dyDescent="0.35">
      <c r="A33" s="126" t="s">
        <v>54</v>
      </c>
      <c r="B33" s="56">
        <f t="shared" si="7"/>
        <v>16</v>
      </c>
      <c r="C33" s="94" t="s">
        <v>110</v>
      </c>
      <c r="D33" s="58" t="s">
        <v>49</v>
      </c>
      <c r="E33" s="59">
        <v>3</v>
      </c>
      <c r="F33" s="60">
        <v>3</v>
      </c>
      <c r="G33" s="73" t="str">
        <f t="shared" si="1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9"/>
        <v>Não</v>
      </c>
    </row>
    <row r="34" spans="1:13" ht="46" x14ac:dyDescent="0.35">
      <c r="A34" s="127"/>
      <c r="B34" s="68">
        <f t="shared" si="7"/>
        <v>17</v>
      </c>
      <c r="C34" s="89" t="s">
        <v>55</v>
      </c>
      <c r="D34" s="70" t="s">
        <v>56</v>
      </c>
      <c r="E34" s="71">
        <v>10</v>
      </c>
      <c r="F34" s="72">
        <v>10</v>
      </c>
      <c r="G34" s="73" t="str">
        <f t="shared" si="1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9"/>
        <v>Não</v>
      </c>
    </row>
    <row r="35" spans="1:13" ht="46" x14ac:dyDescent="0.35">
      <c r="A35" s="127"/>
      <c r="B35" s="68">
        <f t="shared" si="7"/>
        <v>18</v>
      </c>
      <c r="C35" s="89" t="s">
        <v>109</v>
      </c>
      <c r="D35" s="70" t="s">
        <v>49</v>
      </c>
      <c r="E35" s="71">
        <v>15</v>
      </c>
      <c r="F35" s="72">
        <v>15</v>
      </c>
      <c r="G35" s="73" t="str">
        <f t="shared" si="1"/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9"/>
        <v>Não</v>
      </c>
    </row>
    <row r="36" spans="1:13" x14ac:dyDescent="0.35">
      <c r="A36" s="127"/>
      <c r="B36" s="68">
        <f t="shared" si="7"/>
        <v>19</v>
      </c>
      <c r="C36" s="89" t="s">
        <v>59</v>
      </c>
      <c r="D36" s="70" t="s">
        <v>49</v>
      </c>
      <c r="E36" s="71">
        <v>1</v>
      </c>
      <c r="F36" s="72">
        <v>1</v>
      </c>
      <c r="G36" s="73" t="str">
        <f t="shared" si="1"/>
        <v/>
      </c>
      <c r="H36" s="73" t="str">
        <f>IF(G36="","",WORKDAY(G36,F36,Feriados!$A$2:$A$1006))</f>
        <v/>
      </c>
      <c r="I36" s="74" t="str">
        <f t="shared" si="2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9"/>
        <v>Não</v>
      </c>
    </row>
    <row r="37" spans="1:13" x14ac:dyDescent="0.35">
      <c r="A37" s="127"/>
      <c r="B37" s="68">
        <f t="shared" si="7"/>
        <v>20</v>
      </c>
      <c r="C37" s="89" t="s">
        <v>60</v>
      </c>
      <c r="D37" s="70" t="s">
        <v>58</v>
      </c>
      <c r="E37" s="71">
        <v>3</v>
      </c>
      <c r="F37" s="72">
        <v>3</v>
      </c>
      <c r="G37" s="73" t="str">
        <f t="shared" si="1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9"/>
        <v>Não</v>
      </c>
    </row>
    <row r="38" spans="1:13" x14ac:dyDescent="0.35">
      <c r="A38" s="127"/>
      <c r="B38" s="68">
        <f t="shared" si="7"/>
        <v>21</v>
      </c>
      <c r="C38" s="89" t="s">
        <v>61</v>
      </c>
      <c r="D38" s="70" t="s">
        <v>58</v>
      </c>
      <c r="E38" s="71">
        <v>3</v>
      </c>
      <c r="F38" s="72">
        <v>3</v>
      </c>
      <c r="G38" s="73" t="str">
        <f t="shared" si="1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9"/>
        <v>Não</v>
      </c>
    </row>
    <row r="39" spans="1:13" ht="23" x14ac:dyDescent="0.35">
      <c r="A39" s="127"/>
      <c r="B39" s="68">
        <f t="shared" si="7"/>
        <v>22</v>
      </c>
      <c r="C39" s="69" t="s">
        <v>62</v>
      </c>
      <c r="D39" s="70" t="s">
        <v>49</v>
      </c>
      <c r="E39" s="71">
        <v>15</v>
      </c>
      <c r="F39" s="72">
        <v>15</v>
      </c>
      <c r="G39" s="73" t="str">
        <f t="shared" si="1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9"/>
        <v>Não</v>
      </c>
    </row>
    <row r="40" spans="1:13" ht="23" x14ac:dyDescent="0.35">
      <c r="A40" s="127"/>
      <c r="B40" s="68">
        <f t="shared" si="7"/>
        <v>23</v>
      </c>
      <c r="C40" s="69" t="s">
        <v>63</v>
      </c>
      <c r="D40" s="70" t="s">
        <v>43</v>
      </c>
      <c r="E40" s="71">
        <v>4</v>
      </c>
      <c r="F40" s="72">
        <v>4</v>
      </c>
      <c r="G40" s="73" t="str">
        <f t="shared" si="1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9"/>
        <v>Não</v>
      </c>
    </row>
    <row r="41" spans="1:13" x14ac:dyDescent="0.35">
      <c r="A41" s="127"/>
      <c r="B41" s="68">
        <f t="shared" si="7"/>
        <v>24</v>
      </c>
      <c r="C41" s="69" t="s">
        <v>64</v>
      </c>
      <c r="D41" s="70" t="s">
        <v>49</v>
      </c>
      <c r="E41" s="71">
        <v>2</v>
      </c>
      <c r="F41" s="72">
        <v>2</v>
      </c>
      <c r="G41" s="73" t="str">
        <f t="shared" si="1"/>
        <v/>
      </c>
      <c r="H41" s="73" t="str">
        <f>IF(G41="","",WORKDAY(G41,F41,Feriados!$A$2:$A$1006))</f>
        <v/>
      </c>
      <c r="I41" s="74" t="str">
        <f t="shared" si="2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9"/>
        <v>Não</v>
      </c>
    </row>
    <row r="42" spans="1:13" x14ac:dyDescent="0.35">
      <c r="A42" s="127"/>
      <c r="B42" s="68">
        <f t="shared" si="7"/>
        <v>25</v>
      </c>
      <c r="C42" s="69" t="s">
        <v>65</v>
      </c>
      <c r="D42" s="70" t="s">
        <v>43</v>
      </c>
      <c r="E42" s="71">
        <v>2</v>
      </c>
      <c r="F42" s="72">
        <v>2</v>
      </c>
      <c r="G42" s="73" t="str">
        <f t="shared" si="1"/>
        <v/>
      </c>
      <c r="H42" s="73" t="str">
        <f>IF(G42="","",WORKDAY(G42,F42,Feriados!$A$2:$A$1006))</f>
        <v/>
      </c>
      <c r="I42" s="74" t="str">
        <f t="shared" si="2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9"/>
        <v>Não</v>
      </c>
    </row>
    <row r="43" spans="1:13" ht="12" thickBot="1" x14ac:dyDescent="0.4">
      <c r="A43" s="128"/>
      <c r="B43" s="76">
        <f t="shared" si="7"/>
        <v>26</v>
      </c>
      <c r="C43" s="77" t="s">
        <v>66</v>
      </c>
      <c r="D43" s="78" t="s">
        <v>49</v>
      </c>
      <c r="E43" s="79">
        <v>2</v>
      </c>
      <c r="F43" s="80">
        <v>2</v>
      </c>
      <c r="G43" s="81" t="str">
        <f t="shared" si="1"/>
        <v/>
      </c>
      <c r="H43" s="81" t="str">
        <f>IF(G43="","",WORKDAY(G43,F43,Feriados!$A$2:$A$1006))</f>
        <v/>
      </c>
      <c r="I43" s="84" t="str">
        <f t="shared" si="2"/>
        <v/>
      </c>
      <c r="J43" s="83"/>
      <c r="K43" s="84" t="str">
        <f>IF(J43="","",NETWORKDAYS(I43,J43,Feriados!$A$2:$A$1006)-1)</f>
        <v/>
      </c>
      <c r="L43" s="84" t="str">
        <f>IF(J43="","",IF(NETWORKDAYS(H43,J43,Feriados!$A$2:$A$10006)&gt;0,NETWORKDAYS(H43,J43,Feriados!$A$2:$A$1006)-1,NETWORKDAYS(H43,J43,Feriados!$A$2:$A$1006)+1))</f>
        <v/>
      </c>
      <c r="M43" s="82" t="str">
        <f t="shared" si="9"/>
        <v>Não</v>
      </c>
    </row>
    <row r="44" spans="1:13" ht="23" x14ac:dyDescent="0.35">
      <c r="A44" s="126" t="s">
        <v>67</v>
      </c>
      <c r="B44" s="56">
        <f t="shared" si="7"/>
        <v>27</v>
      </c>
      <c r="C44" s="57" t="s">
        <v>134</v>
      </c>
      <c r="D44" s="58" t="s">
        <v>41</v>
      </c>
      <c r="E44" s="59">
        <v>3</v>
      </c>
      <c r="F44" s="60">
        <v>3</v>
      </c>
      <c r="G44" s="73" t="str">
        <f t="shared" si="1"/>
        <v/>
      </c>
      <c r="H44" s="73" t="str">
        <f>IF(G44="","",WORKDAY(G44,F44,Feriados!$A$2:$A$1006))</f>
        <v/>
      </c>
      <c r="I44" s="74" t="str">
        <f t="shared" si="2"/>
        <v/>
      </c>
      <c r="J44" s="75"/>
      <c r="K44" s="66" t="str">
        <f>IF(J44="","",NETWORKDAYS(I44,J44,Feriados!$A$2:$A$1006)-1)</f>
        <v/>
      </c>
      <c r="L44" s="66" t="str">
        <f>IF(J44="","",IF(NETWORKDAYS(H44,J44,Feriados!$A$2:$A$10006)&gt;0,NETWORKDAYS(H44,J44,Feriados!$A$2:$A$1006)-1,NETWORKDAYS(H44,J44,Feriados!$A$2:$A$1006)+1))</f>
        <v/>
      </c>
      <c r="M44" s="74" t="str">
        <f t="shared" si="9"/>
        <v>Não</v>
      </c>
    </row>
    <row r="45" spans="1:13" x14ac:dyDescent="0.35">
      <c r="A45" s="127"/>
      <c r="B45" s="95">
        <f t="shared" si="7"/>
        <v>28</v>
      </c>
      <c r="C45" s="10" t="s">
        <v>48</v>
      </c>
      <c r="D45" s="11" t="s">
        <v>68</v>
      </c>
      <c r="E45" s="23">
        <v>5</v>
      </c>
      <c r="F45" s="29">
        <v>5</v>
      </c>
      <c r="G45" s="73" t="str">
        <f t="shared" si="1"/>
        <v/>
      </c>
      <c r="H45" s="73" t="str">
        <f>IF(G45="","",WORKDAY(G45,F45,Feriados!$A$2:$A$1006))</f>
        <v/>
      </c>
      <c r="I45" s="74" t="str">
        <f t="shared" si="2"/>
        <v/>
      </c>
      <c r="J45" s="75"/>
      <c r="K45" s="66" t="str">
        <f>IF(J45="","",NETWORKDAYS(I45,J45,Feriados!$A$2:$A$1006)-1)</f>
        <v/>
      </c>
      <c r="L45" s="66" t="str">
        <f>IF(J45="","",IF(NETWORKDAYS(H45,J45,Feriados!$A$2:$A$10006)&gt;0,NETWORKDAYS(H45,J45,Feriados!$A$2:$A$1006)-1,NETWORKDAYS(H45,J45,Feriados!$A$2:$A$1006)+1))</f>
        <v/>
      </c>
      <c r="M45" s="74" t="str">
        <f t="shared" si="9"/>
        <v>Não</v>
      </c>
    </row>
    <row r="46" spans="1:13" x14ac:dyDescent="0.35">
      <c r="A46" s="127"/>
      <c r="B46" s="68">
        <f>B45+1</f>
        <v>29</v>
      </c>
      <c r="C46" s="69" t="s">
        <v>69</v>
      </c>
      <c r="D46" s="70" t="s">
        <v>43</v>
      </c>
      <c r="E46" s="71">
        <v>2</v>
      </c>
      <c r="F46" s="72">
        <v>2</v>
      </c>
      <c r="G46" s="73" t="str">
        <f t="shared" si="1"/>
        <v/>
      </c>
      <c r="H46" s="73" t="str">
        <f>IF(G46="","",WORKDAY(G46,F46,Feriados!$A$2:$A$1006))</f>
        <v/>
      </c>
      <c r="I46" s="74" t="str">
        <f t="shared" si="2"/>
        <v/>
      </c>
      <c r="J46" s="75"/>
      <c r="K46" s="66" t="str">
        <f>IF(J46="","",NETWORKDAYS(I46,J46,Feriados!$A$2:$A$1006)-1)</f>
        <v/>
      </c>
      <c r="L46" s="66" t="str">
        <f>IF(J46="","",IF(NETWORKDAYS(H46,J46,Feriados!$A$2:$A$10006)&gt;0,NETWORKDAYS(H46,J46,Feriados!$A$2:$A$1006)-1,NETWORKDAYS(H46,J46,Feriados!$A$2:$A$1006)+1))</f>
        <v/>
      </c>
      <c r="M46" s="74" t="str">
        <f t="shared" si="9"/>
        <v>Não</v>
      </c>
    </row>
    <row r="47" spans="1:13" x14ac:dyDescent="0.35">
      <c r="A47" s="127"/>
      <c r="B47" s="68">
        <f t="shared" si="7"/>
        <v>30</v>
      </c>
      <c r="C47" s="69" t="s">
        <v>70</v>
      </c>
      <c r="D47" s="70" t="s">
        <v>71</v>
      </c>
      <c r="E47" s="71">
        <v>2</v>
      </c>
      <c r="F47" s="72">
        <v>2</v>
      </c>
      <c r="G47" s="73" t="str">
        <f t="shared" si="1"/>
        <v/>
      </c>
      <c r="H47" s="73" t="str">
        <f>IF(G47="","",WORKDAY(G47,F47,Feriados!$A$2:$A$1006))</f>
        <v/>
      </c>
      <c r="I47" s="74" t="str">
        <f t="shared" si="2"/>
        <v/>
      </c>
      <c r="J47" s="75"/>
      <c r="K47" s="66" t="str">
        <f>IF(J47="","",NETWORKDAYS(I47,J47,Feriados!$A$2:$A$1006)-1)</f>
        <v/>
      </c>
      <c r="L47" s="66" t="str">
        <f>IF(J47="","",IF(NETWORKDAYS(H47,J47,Feriados!$A$2:$A$10006)&gt;0,NETWORKDAYS(H47,J47,Feriados!$A$2:$A$1006)-1,NETWORKDAYS(H47,J47,Feriados!$A$2:$A$1006)+1))</f>
        <v/>
      </c>
      <c r="M47" s="74" t="str">
        <f t="shared" si="9"/>
        <v>Não</v>
      </c>
    </row>
    <row r="48" spans="1:13" ht="46.5" thickBot="1" x14ac:dyDescent="0.4">
      <c r="A48" s="128"/>
      <c r="B48" s="76">
        <f t="shared" si="7"/>
        <v>31</v>
      </c>
      <c r="C48" s="77" t="s">
        <v>72</v>
      </c>
      <c r="D48" s="78" t="s">
        <v>68</v>
      </c>
      <c r="E48" s="79">
        <v>10</v>
      </c>
      <c r="F48" s="80">
        <v>10</v>
      </c>
      <c r="G48" s="81" t="str">
        <f t="shared" si="1"/>
        <v/>
      </c>
      <c r="H48" s="81" t="str">
        <f>IF(G48="","",WORKDAY(G48,F48,Feriados!$A$2:$A$1006))</f>
        <v/>
      </c>
      <c r="I48" s="84" t="str">
        <f t="shared" si="2"/>
        <v/>
      </c>
      <c r="J48" s="83"/>
      <c r="K48" s="84" t="str">
        <f>IF(J48="","",NETWORKDAYS(I48,J48,Feriados!$A$2:$A$1006)-1)</f>
        <v/>
      </c>
      <c r="L48" s="84" t="str">
        <f>IF(J48="","",IF(NETWORKDAYS(H48,J48,Feriados!$A$2:$A$10006)&gt;0,NETWORKDAYS(H48,J48,Feriados!$A$2:$A$1006)-1,NETWORKDAYS(H48,J48,Feriados!$A$2:$A$1006)+1))</f>
        <v/>
      </c>
      <c r="M48" s="82" t="str">
        <f t="shared" si="9"/>
        <v>Não</v>
      </c>
    </row>
    <row r="49" spans="2:11" ht="12" thickBot="1" x14ac:dyDescent="0.4">
      <c r="C49" s="96"/>
      <c r="E49" s="97">
        <f>SUM(E18:E48)</f>
        <v>297</v>
      </c>
      <c r="F49" s="97">
        <f>SUM(F18:F48)</f>
        <v>297</v>
      </c>
      <c r="I49" s="98"/>
      <c r="J49" s="98"/>
      <c r="K49" s="99">
        <f>SUM(K18:K48)</f>
        <v>0</v>
      </c>
    </row>
    <row r="50" spans="2:11" x14ac:dyDescent="0.35">
      <c r="C50" s="96"/>
    </row>
    <row r="51" spans="2:11" x14ac:dyDescent="0.35">
      <c r="B51" s="100" t="s">
        <v>73</v>
      </c>
      <c r="C51" s="96"/>
    </row>
    <row r="52" spans="2:11" x14ac:dyDescent="0.35">
      <c r="B52" s="101" t="s">
        <v>75</v>
      </c>
      <c r="C52" s="96"/>
    </row>
    <row r="53" spans="2:11" x14ac:dyDescent="0.35">
      <c r="B53" s="101" t="s">
        <v>76</v>
      </c>
    </row>
    <row r="54" spans="2:11" x14ac:dyDescent="0.35">
      <c r="B54" s="101" t="s">
        <v>77</v>
      </c>
    </row>
    <row r="55" spans="2:11" x14ac:dyDescent="0.35">
      <c r="B55" s="101" t="s">
        <v>78</v>
      </c>
    </row>
    <row r="56" spans="2:11" x14ac:dyDescent="0.35">
      <c r="B56" s="101" t="s">
        <v>79</v>
      </c>
    </row>
    <row r="57" spans="2:11" x14ac:dyDescent="0.35">
      <c r="B57" s="101"/>
    </row>
  </sheetData>
  <mergeCells count="21">
    <mergeCell ref="I16:M16"/>
    <mergeCell ref="A18:A25"/>
    <mergeCell ref="A26:A32"/>
    <mergeCell ref="A33:A43"/>
    <mergeCell ref="A44:A48"/>
    <mergeCell ref="A16:A17"/>
    <mergeCell ref="B16:C17"/>
    <mergeCell ref="D16:D17"/>
    <mergeCell ref="E16:E17"/>
    <mergeCell ref="F16:H16"/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</mergeCells>
  <pageMargins left="0.7" right="0.7" top="0.75" bottom="0.75" header="0.3" footer="0.3"/>
  <pageSetup paperSize="9" orientation="portrait" r:id="rId1"/>
  <ignoredErrors>
    <ignoredError sqref="H19:H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EB29-2308-497D-AFB7-921BC1C05249}">
  <dimension ref="A1:P55"/>
  <sheetViews>
    <sheetView topLeftCell="A34" workbookViewId="0">
      <selection activeCell="C45" sqref="C45"/>
    </sheetView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23" t="s">
        <v>9</v>
      </c>
      <c r="D1" s="123"/>
      <c r="E1" s="123"/>
      <c r="F1" s="123"/>
      <c r="G1" s="123"/>
      <c r="H1" s="123"/>
    </row>
    <row r="2" spans="1:13" ht="24" customHeight="1" x14ac:dyDescent="0.35">
      <c r="C2" s="48" t="s">
        <v>11</v>
      </c>
      <c r="D2" s="122"/>
      <c r="E2" s="122"/>
      <c r="F2" s="122"/>
      <c r="G2" s="122"/>
      <c r="H2" s="122"/>
    </row>
    <row r="3" spans="1:13" x14ac:dyDescent="0.35">
      <c r="C3" s="48" t="s">
        <v>19</v>
      </c>
      <c r="D3" s="122"/>
      <c r="E3" s="122"/>
      <c r="F3" s="122"/>
      <c r="G3" s="122"/>
      <c r="H3" s="122"/>
    </row>
    <row r="4" spans="1:13" ht="14.25" customHeight="1" x14ac:dyDescent="0.35">
      <c r="C4" s="48" t="s">
        <v>20</v>
      </c>
      <c r="D4" s="122"/>
      <c r="E4" s="122"/>
      <c r="F4" s="122"/>
      <c r="G4" s="122"/>
      <c r="H4" s="122"/>
    </row>
    <row r="5" spans="1:13" ht="14.25" customHeight="1" x14ac:dyDescent="0.35">
      <c r="C5" s="48" t="s">
        <v>21</v>
      </c>
      <c r="D5" s="122"/>
      <c r="E5" s="122"/>
      <c r="F5" s="122"/>
      <c r="G5" s="122"/>
      <c r="H5" s="122"/>
    </row>
    <row r="6" spans="1:13" ht="14.25" customHeight="1" x14ac:dyDescent="0.35">
      <c r="C6" s="48" t="s">
        <v>22</v>
      </c>
      <c r="D6" s="122"/>
      <c r="E6" s="122"/>
      <c r="F6" s="122"/>
      <c r="G6" s="122"/>
      <c r="H6" s="122"/>
    </row>
    <row r="7" spans="1:13" x14ac:dyDescent="0.35">
      <c r="C7" s="48" t="s">
        <v>23</v>
      </c>
      <c r="D7" s="122"/>
      <c r="E7" s="122"/>
      <c r="F7" s="122"/>
      <c r="G7" s="122"/>
      <c r="H7" s="122"/>
    </row>
    <row r="8" spans="1:13" x14ac:dyDescent="0.35">
      <c r="C8" s="48" t="s">
        <v>24</v>
      </c>
      <c r="D8" s="122"/>
      <c r="E8" s="122"/>
      <c r="F8" s="122"/>
      <c r="G8" s="122"/>
      <c r="H8" s="122"/>
    </row>
    <row r="9" spans="1:13" x14ac:dyDescent="0.35">
      <c r="C9" s="48" t="s">
        <v>25</v>
      </c>
      <c r="D9" s="125" t="s">
        <v>86</v>
      </c>
      <c r="E9" s="125"/>
      <c r="F9" s="125"/>
      <c r="G9" s="125"/>
      <c r="H9" s="125"/>
    </row>
    <row r="10" spans="1:13" x14ac:dyDescent="0.35">
      <c r="C10" s="39" t="s">
        <v>27</v>
      </c>
      <c r="D10" s="124">
        <f>COUNTIF(M18:M46,"Sim")/COUNTA(M18:M46)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H46</f>
        <v/>
      </c>
      <c r="F14" s="50">
        <f>E47</f>
        <v>303</v>
      </c>
      <c r="G14" s="50">
        <f>F47</f>
        <v>303</v>
      </c>
      <c r="H14" s="38" t="str">
        <f>IF(I18="","",WORKDAY(I18,I14,Feriados!$A$2:$A$1006))</f>
        <v/>
      </c>
      <c r="I14" s="50">
        <f>SUMIF(K18:K46,"&lt;&gt;0")+SUMIFS(F18:F46,K18:K46,"")</f>
        <v>303</v>
      </c>
      <c r="J14" s="36">
        <f>SUMIFS(F18:F46,K18:K46,"")</f>
        <v>303</v>
      </c>
    </row>
    <row r="16" spans="1:13" ht="15" customHeight="1" x14ac:dyDescent="0.35">
      <c r="A16" s="110" t="s">
        <v>28</v>
      </c>
      <c r="B16" s="112" t="s">
        <v>29</v>
      </c>
      <c r="C16" s="113"/>
      <c r="D16" s="110" t="s">
        <v>30</v>
      </c>
      <c r="E16" s="110" t="s">
        <v>31</v>
      </c>
      <c r="F16" s="116" t="s">
        <v>32</v>
      </c>
      <c r="G16" s="117"/>
      <c r="H16" s="118"/>
      <c r="I16" s="119" t="s">
        <v>33</v>
      </c>
      <c r="J16" s="120"/>
      <c r="K16" s="120"/>
      <c r="L16" s="120"/>
      <c r="M16" s="121"/>
    </row>
    <row r="17" spans="1:16" s="55" customFormat="1" ht="20.5" thickBot="1" x14ac:dyDescent="0.4">
      <c r="A17" s="111"/>
      <c r="B17" s="114"/>
      <c r="C17" s="115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26" t="s">
        <v>39</v>
      </c>
      <c r="B18" s="56">
        <v>1</v>
      </c>
      <c r="C18" s="57" t="s">
        <v>40</v>
      </c>
      <c r="D18" s="58" t="s">
        <v>41</v>
      </c>
      <c r="E18" s="59">
        <v>30</v>
      </c>
      <c r="F18" s="60">
        <v>30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45" si="0">IF(J18="","Não","Sim")</f>
        <v>Não</v>
      </c>
    </row>
    <row r="19" spans="1:16" x14ac:dyDescent="0.35">
      <c r="A19" s="127"/>
      <c r="B19" s="68">
        <f>B18+1</f>
        <v>2</v>
      </c>
      <c r="C19" s="69" t="s">
        <v>42</v>
      </c>
      <c r="D19" s="104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27"/>
      <c r="B20" s="68">
        <f>B19+1</f>
        <v>3</v>
      </c>
      <c r="C20" s="69" t="s">
        <v>44</v>
      </c>
      <c r="D20" s="104" t="s">
        <v>41</v>
      </c>
      <c r="E20" s="71">
        <v>30</v>
      </c>
      <c r="F20" s="72">
        <v>30</v>
      </c>
      <c r="G20" s="73" t="str">
        <f t="shared" ref="G20:G46" si="1">IF(H19="","",H19)</f>
        <v/>
      </c>
      <c r="H20" s="73" t="str">
        <f>IF(G20="","",WORKDAY(G20,F20,Feriados!$A$2:$A$1006))</f>
        <v/>
      </c>
      <c r="I20" s="74" t="str">
        <f t="shared" ref="I20:I46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0"/>
        <v>Não</v>
      </c>
    </row>
    <row r="21" spans="1:16" x14ac:dyDescent="0.35">
      <c r="A21" s="127"/>
      <c r="B21" s="68">
        <f t="shared" ref="B21" si="3">B20+1</f>
        <v>4</v>
      </c>
      <c r="C21" s="69" t="s">
        <v>87</v>
      </c>
      <c r="D21" s="104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ref="M21:M23" si="4">IF(J21="","Não","Sim")</f>
        <v>Não</v>
      </c>
    </row>
    <row r="22" spans="1:16" x14ac:dyDescent="0.35">
      <c r="A22" s="127"/>
      <c r="B22" s="68">
        <f>B21+1</f>
        <v>5</v>
      </c>
      <c r="C22" s="69" t="s">
        <v>116</v>
      </c>
      <c r="D22" s="104" t="s">
        <v>41</v>
      </c>
      <c r="E22" s="71">
        <v>15</v>
      </c>
      <c r="F22" s="72">
        <v>15</v>
      </c>
      <c r="G22" s="73" t="str">
        <f t="shared" si="1"/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4"/>
        <v>Não</v>
      </c>
    </row>
    <row r="23" spans="1:16" x14ac:dyDescent="0.35">
      <c r="A23" s="127"/>
      <c r="B23" s="68">
        <f>B22+1</f>
        <v>6</v>
      </c>
      <c r="C23" s="69" t="s">
        <v>45</v>
      </c>
      <c r="D23" s="104" t="s">
        <v>41</v>
      </c>
      <c r="E23" s="71">
        <v>20</v>
      </c>
      <c r="F23" s="72">
        <v>20</v>
      </c>
      <c r="G23" s="73" t="str">
        <f t="shared" si="1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4"/>
        <v>Não</v>
      </c>
    </row>
    <row r="24" spans="1:16" x14ac:dyDescent="0.35">
      <c r="A24" s="127"/>
      <c r="B24" s="68">
        <f>B23+1</f>
        <v>7</v>
      </c>
      <c r="C24" s="69" t="s">
        <v>48</v>
      </c>
      <c r="D24" s="104" t="s">
        <v>49</v>
      </c>
      <c r="E24" s="71">
        <v>20</v>
      </c>
      <c r="F24" s="72">
        <v>20</v>
      </c>
      <c r="G24" s="73" t="str">
        <f t="shared" si="1"/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ref="M24" si="5">IF(J24="","Não","Sim")</f>
        <v>Não</v>
      </c>
    </row>
    <row r="25" spans="1:16" ht="12" thickBot="1" x14ac:dyDescent="0.4">
      <c r="A25" s="128"/>
      <c r="B25" s="76">
        <f>B24+1</f>
        <v>8</v>
      </c>
      <c r="C25" s="77" t="s">
        <v>50</v>
      </c>
      <c r="D25" s="78" t="s">
        <v>41</v>
      </c>
      <c r="E25" s="79">
        <v>20</v>
      </c>
      <c r="F25" s="80">
        <v>20</v>
      </c>
      <c r="G25" s="81" t="str">
        <f t="shared" si="1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0"/>
        <v>Não</v>
      </c>
    </row>
    <row r="26" spans="1:16" ht="23" x14ac:dyDescent="0.35">
      <c r="A26" s="126" t="s">
        <v>81</v>
      </c>
      <c r="B26" s="56">
        <f t="shared" ref="B26:B45" si="6">B25+1</f>
        <v>9</v>
      </c>
      <c r="C26" s="85" t="s">
        <v>120</v>
      </c>
      <c r="D26" s="86" t="s">
        <v>49</v>
      </c>
      <c r="E26" s="87">
        <v>20</v>
      </c>
      <c r="F26" s="88">
        <v>20</v>
      </c>
      <c r="G26" s="73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0"/>
        <v>Não</v>
      </c>
    </row>
    <row r="27" spans="1:16" x14ac:dyDescent="0.35">
      <c r="A27" s="127"/>
      <c r="B27" s="68">
        <f>B26+1</f>
        <v>10</v>
      </c>
      <c r="C27" s="69" t="s">
        <v>53</v>
      </c>
      <c r="D27" s="104" t="s">
        <v>43</v>
      </c>
      <c r="E27" s="71">
        <v>2</v>
      </c>
      <c r="F27" s="72">
        <v>2</v>
      </c>
      <c r="G27" s="73" t="str">
        <f t="shared" ref="G27:G28" si="7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0"/>
        <v>Não</v>
      </c>
    </row>
    <row r="28" spans="1:16" x14ac:dyDescent="0.35">
      <c r="A28" s="127"/>
      <c r="B28" s="68">
        <f t="shared" si="6"/>
        <v>11</v>
      </c>
      <c r="C28" s="69" t="s">
        <v>82</v>
      </c>
      <c r="D28" s="104" t="s">
        <v>83</v>
      </c>
      <c r="E28" s="71">
        <v>30</v>
      </c>
      <c r="F28" s="72">
        <v>30</v>
      </c>
      <c r="G28" s="73" t="str">
        <f t="shared" si="7"/>
        <v/>
      </c>
      <c r="H28" s="73" t="str">
        <f>IF(G28="","",WORKDAY(G28,F28,Feriados!$A$2:$A$1006))</f>
        <v/>
      </c>
      <c r="I28" s="74" t="str">
        <f t="shared" si="2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0"/>
        <v>Não</v>
      </c>
    </row>
    <row r="29" spans="1:16" x14ac:dyDescent="0.35">
      <c r="A29" s="127"/>
      <c r="B29" s="68">
        <f t="shared" si="6"/>
        <v>12</v>
      </c>
      <c r="C29" s="89" t="s">
        <v>84</v>
      </c>
      <c r="D29" s="104" t="s">
        <v>49</v>
      </c>
      <c r="E29" s="71">
        <v>10</v>
      </c>
      <c r="F29" s="72">
        <v>10</v>
      </c>
      <c r="G29" s="73" t="str">
        <f t="shared" si="1"/>
        <v/>
      </c>
      <c r="H29" s="73" t="str">
        <f>IF(G29="","",WORKDAY(G29,F29,Feriados!$A$2:$A$1006))</f>
        <v/>
      </c>
      <c r="I29" s="74" t="str">
        <f t="shared" si="2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0"/>
        <v>Não</v>
      </c>
    </row>
    <row r="30" spans="1:16" x14ac:dyDescent="0.35">
      <c r="A30" s="127"/>
      <c r="B30" s="68">
        <f t="shared" si="6"/>
        <v>13</v>
      </c>
      <c r="C30" s="89" t="s">
        <v>50</v>
      </c>
      <c r="D30" s="104" t="s">
        <v>41</v>
      </c>
      <c r="E30" s="71">
        <v>20</v>
      </c>
      <c r="F30" s="72">
        <v>20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0"/>
        <v>Não</v>
      </c>
    </row>
    <row r="31" spans="1:16" ht="14.25" customHeight="1" x14ac:dyDescent="0.35">
      <c r="A31" s="127"/>
      <c r="B31" s="68">
        <f t="shared" si="6"/>
        <v>14</v>
      </c>
      <c r="C31" s="89" t="s">
        <v>85</v>
      </c>
      <c r="D31" s="104" t="s">
        <v>49</v>
      </c>
      <c r="E31" s="71">
        <v>5</v>
      </c>
      <c r="F31" s="72">
        <v>5</v>
      </c>
      <c r="G31" s="73" t="str">
        <f t="shared" si="1"/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0"/>
        <v>Não</v>
      </c>
    </row>
    <row r="32" spans="1:16" ht="12" thickBot="1" x14ac:dyDescent="0.4">
      <c r="A32" s="128"/>
      <c r="B32" s="76">
        <f>B31+1</f>
        <v>15</v>
      </c>
      <c r="C32" s="93" t="s">
        <v>53</v>
      </c>
      <c r="D32" s="78" t="s">
        <v>43</v>
      </c>
      <c r="E32" s="79">
        <v>2</v>
      </c>
      <c r="F32" s="80">
        <v>2</v>
      </c>
      <c r="G32" s="81" t="str">
        <f t="shared" si="1"/>
        <v/>
      </c>
      <c r="H32" s="81" t="str">
        <f>IF(G32="","",WORKDAY(G32,F32,Feriados!$A$2:$A$1006))</f>
        <v/>
      </c>
      <c r="I32" s="84" t="str">
        <f t="shared" si="2"/>
        <v/>
      </c>
      <c r="J32" s="83"/>
      <c r="K32" s="84" t="str">
        <f>IF(J32="","",NETWORKDAYS(I32,J32,Feriados!$A$2:$A$1006)-1)</f>
        <v/>
      </c>
      <c r="L32" s="84" t="str">
        <f>IF(J32="","",IF(NETWORKDAYS(H32,J32,Feriados!$A$2:$A$10006)&gt;0,NETWORKDAYS(H32,J32,Feriados!$A$2:$A$1006)-1,NETWORKDAYS(H32,J32,Feriados!$A$2:$A$1006)+1))</f>
        <v/>
      </c>
      <c r="M32" s="82" t="str">
        <f t="shared" si="0"/>
        <v>Não</v>
      </c>
    </row>
    <row r="33" spans="1:13" x14ac:dyDescent="0.35">
      <c r="A33" s="126" t="s">
        <v>54</v>
      </c>
      <c r="B33" s="56">
        <f t="shared" si="6"/>
        <v>16</v>
      </c>
      <c r="C33" s="94" t="s">
        <v>110</v>
      </c>
      <c r="D33" s="58" t="s">
        <v>49</v>
      </c>
      <c r="E33" s="59">
        <v>3</v>
      </c>
      <c r="F33" s="60">
        <v>3</v>
      </c>
      <c r="G33" s="73" t="str">
        <f t="shared" si="1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0"/>
        <v>Não</v>
      </c>
    </row>
    <row r="34" spans="1:13" ht="46" x14ac:dyDescent="0.35">
      <c r="A34" s="127"/>
      <c r="B34" s="68">
        <f t="shared" si="6"/>
        <v>17</v>
      </c>
      <c r="C34" s="89" t="s">
        <v>55</v>
      </c>
      <c r="D34" s="104" t="s">
        <v>56</v>
      </c>
      <c r="E34" s="71">
        <v>10</v>
      </c>
      <c r="F34" s="72">
        <v>10</v>
      </c>
      <c r="G34" s="73" t="str">
        <f t="shared" si="1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0"/>
        <v>Não</v>
      </c>
    </row>
    <row r="35" spans="1:13" ht="46" x14ac:dyDescent="0.35">
      <c r="A35" s="127"/>
      <c r="B35" s="68">
        <f t="shared" si="6"/>
        <v>18</v>
      </c>
      <c r="C35" s="89" t="s">
        <v>109</v>
      </c>
      <c r="D35" s="104" t="s">
        <v>49</v>
      </c>
      <c r="E35" s="71">
        <v>15</v>
      </c>
      <c r="F35" s="72">
        <v>15</v>
      </c>
      <c r="G35" s="73" t="str">
        <f t="shared" si="1"/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0"/>
        <v>Não</v>
      </c>
    </row>
    <row r="36" spans="1:13" x14ac:dyDescent="0.35">
      <c r="A36" s="127"/>
      <c r="B36" s="68">
        <f t="shared" si="6"/>
        <v>19</v>
      </c>
      <c r="C36" s="89" t="s">
        <v>59</v>
      </c>
      <c r="D36" s="104" t="s">
        <v>49</v>
      </c>
      <c r="E36" s="71">
        <v>1</v>
      </c>
      <c r="F36" s="72">
        <v>1</v>
      </c>
      <c r="G36" s="73" t="str">
        <f t="shared" si="1"/>
        <v/>
      </c>
      <c r="H36" s="73" t="str">
        <f>IF(G36="","",WORKDAY(G36,F36,Feriados!$A$2:$A$1006))</f>
        <v/>
      </c>
      <c r="I36" s="74" t="str">
        <f t="shared" si="2"/>
        <v/>
      </c>
      <c r="J36" s="75"/>
      <c r="K36" s="66" t="str">
        <f>IF(J36="","",NETWORKDAYS(I36,J36,Feriados!$A$2:$A$1006)-1)</f>
        <v/>
      </c>
      <c r="L36" s="66" t="str">
        <f>IF(J36="","",IF(NETWORKDAYS(H36,J36,Feriados!$A$2:$A$10006)&gt;0,NETWORKDAYS(H36,J36,Feriados!$A$2:$A$1006)-1,NETWORKDAYS(H36,J36,Feriados!$A$2:$A$1006)+1))</f>
        <v/>
      </c>
      <c r="M36" s="74" t="str">
        <f t="shared" si="0"/>
        <v>Não</v>
      </c>
    </row>
    <row r="37" spans="1:13" x14ac:dyDescent="0.35">
      <c r="A37" s="127"/>
      <c r="B37" s="68">
        <f t="shared" si="6"/>
        <v>20</v>
      </c>
      <c r="C37" s="89" t="s">
        <v>60</v>
      </c>
      <c r="D37" s="104" t="s">
        <v>58</v>
      </c>
      <c r="E37" s="71">
        <v>3</v>
      </c>
      <c r="F37" s="72">
        <v>3</v>
      </c>
      <c r="G37" s="73" t="str">
        <f t="shared" si="1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0"/>
        <v>Não</v>
      </c>
    </row>
    <row r="38" spans="1:13" x14ac:dyDescent="0.35">
      <c r="A38" s="127"/>
      <c r="B38" s="68">
        <f t="shared" si="6"/>
        <v>21</v>
      </c>
      <c r="C38" s="89" t="s">
        <v>61</v>
      </c>
      <c r="D38" s="104" t="s">
        <v>58</v>
      </c>
      <c r="E38" s="71">
        <v>3</v>
      </c>
      <c r="F38" s="72">
        <v>3</v>
      </c>
      <c r="G38" s="73" t="str">
        <f t="shared" si="1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0"/>
        <v>Não</v>
      </c>
    </row>
    <row r="39" spans="1:13" ht="23" x14ac:dyDescent="0.35">
      <c r="A39" s="127"/>
      <c r="B39" s="68">
        <f t="shared" si="6"/>
        <v>22</v>
      </c>
      <c r="C39" s="69" t="s">
        <v>62</v>
      </c>
      <c r="D39" s="104" t="s">
        <v>49</v>
      </c>
      <c r="E39" s="71">
        <v>15</v>
      </c>
      <c r="F39" s="72">
        <v>15</v>
      </c>
      <c r="G39" s="73" t="str">
        <f t="shared" si="1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0"/>
        <v>Não</v>
      </c>
    </row>
    <row r="40" spans="1:13" ht="23" x14ac:dyDescent="0.35">
      <c r="A40" s="127"/>
      <c r="B40" s="68">
        <f t="shared" si="6"/>
        <v>23</v>
      </c>
      <c r="C40" s="69" t="s">
        <v>63</v>
      </c>
      <c r="D40" s="104" t="s">
        <v>43</v>
      </c>
      <c r="E40" s="71">
        <v>4</v>
      </c>
      <c r="F40" s="72">
        <v>4</v>
      </c>
      <c r="G40" s="73" t="str">
        <f t="shared" si="1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0"/>
        <v>Não</v>
      </c>
    </row>
    <row r="41" spans="1:13" x14ac:dyDescent="0.35">
      <c r="A41" s="127"/>
      <c r="B41" s="68">
        <f t="shared" si="6"/>
        <v>24</v>
      </c>
      <c r="C41" s="69" t="s">
        <v>64</v>
      </c>
      <c r="D41" s="104" t="s">
        <v>49</v>
      </c>
      <c r="E41" s="71">
        <v>2</v>
      </c>
      <c r="F41" s="72">
        <v>2</v>
      </c>
      <c r="G41" s="73" t="str">
        <f t="shared" si="1"/>
        <v/>
      </c>
      <c r="H41" s="73" t="str">
        <f>IF(G41="","",WORKDAY(G41,F41,Feriados!$A$2:$A$1006))</f>
        <v/>
      </c>
      <c r="I41" s="74" t="str">
        <f t="shared" si="2"/>
        <v/>
      </c>
      <c r="J41" s="75"/>
      <c r="K41" s="66" t="str">
        <f>IF(J41="","",NETWORKDAYS(I41,J41,Feriados!$A$2:$A$1006)-1)</f>
        <v/>
      </c>
      <c r="L41" s="66" t="str">
        <f>IF(J41="","",IF(NETWORKDAYS(H41,J41,Feriados!$A$2:$A$10006)&gt;0,NETWORKDAYS(H41,J41,Feriados!$A$2:$A$1006)-1,NETWORKDAYS(H41,J41,Feriados!$A$2:$A$1006)+1))</f>
        <v/>
      </c>
      <c r="M41" s="74" t="str">
        <f t="shared" si="0"/>
        <v>Não</v>
      </c>
    </row>
    <row r="42" spans="1:13" x14ac:dyDescent="0.35">
      <c r="A42" s="127"/>
      <c r="B42" s="68">
        <f t="shared" si="6"/>
        <v>25</v>
      </c>
      <c r="C42" s="69" t="s">
        <v>65</v>
      </c>
      <c r="D42" s="104" t="s">
        <v>43</v>
      </c>
      <c r="E42" s="71">
        <v>2</v>
      </c>
      <c r="F42" s="72">
        <v>2</v>
      </c>
      <c r="G42" s="73" t="str">
        <f t="shared" si="1"/>
        <v/>
      </c>
      <c r="H42" s="73" t="str">
        <f>IF(G42="","",WORKDAY(G42,F42,Feriados!$A$2:$A$1006))</f>
        <v/>
      </c>
      <c r="I42" s="74" t="str">
        <f t="shared" si="2"/>
        <v/>
      </c>
      <c r="J42" s="75"/>
      <c r="K42" s="66" t="str">
        <f>IF(J42="","",NETWORKDAYS(I42,J42,Feriados!$A$2:$A$1006)-1)</f>
        <v/>
      </c>
      <c r="L42" s="66" t="str">
        <f>IF(J42="","",IF(NETWORKDAYS(H42,J42,Feriados!$A$2:$A$10006)&gt;0,NETWORKDAYS(H42,J42,Feriados!$A$2:$A$1006)-1,NETWORKDAYS(H42,J42,Feriados!$A$2:$A$1006)+1))</f>
        <v/>
      </c>
      <c r="M42" s="74" t="str">
        <f t="shared" si="0"/>
        <v>Não</v>
      </c>
    </row>
    <row r="43" spans="1:13" ht="12" thickBot="1" x14ac:dyDescent="0.4">
      <c r="A43" s="128"/>
      <c r="B43" s="76">
        <f t="shared" si="6"/>
        <v>26</v>
      </c>
      <c r="C43" s="77" t="s">
        <v>66</v>
      </c>
      <c r="D43" s="78" t="s">
        <v>49</v>
      </c>
      <c r="E43" s="79">
        <v>2</v>
      </c>
      <c r="F43" s="80">
        <v>2</v>
      </c>
      <c r="G43" s="81" t="str">
        <f t="shared" si="1"/>
        <v/>
      </c>
      <c r="H43" s="81" t="str">
        <f>IF(G43="","",WORKDAY(G43,F43,Feriados!$A$2:$A$1006))</f>
        <v/>
      </c>
      <c r="I43" s="84" t="str">
        <f t="shared" si="2"/>
        <v/>
      </c>
      <c r="J43" s="83"/>
      <c r="K43" s="84" t="str">
        <f>IF(J43="","",NETWORKDAYS(I43,J43,Feriados!$A$2:$A$1006)-1)</f>
        <v/>
      </c>
      <c r="L43" s="84" t="str">
        <f>IF(J43="","",IF(NETWORKDAYS(H43,J43,Feriados!$A$2:$A$10006)&gt;0,NETWORKDAYS(H43,J43,Feriados!$A$2:$A$1006)-1,NETWORKDAYS(H43,J43,Feriados!$A$2:$A$1006)+1))</f>
        <v/>
      </c>
      <c r="M43" s="82" t="str">
        <f t="shared" si="0"/>
        <v>Não</v>
      </c>
    </row>
    <row r="44" spans="1:13" x14ac:dyDescent="0.35">
      <c r="A44" s="126" t="s">
        <v>117</v>
      </c>
      <c r="B44" s="56">
        <f t="shared" si="6"/>
        <v>27</v>
      </c>
      <c r="C44" s="57" t="s">
        <v>48</v>
      </c>
      <c r="D44" s="58" t="s">
        <v>68</v>
      </c>
      <c r="E44" s="59">
        <v>5</v>
      </c>
      <c r="F44" s="60">
        <v>5</v>
      </c>
      <c r="G44" s="73" t="str">
        <f t="shared" si="1"/>
        <v/>
      </c>
      <c r="H44" s="73" t="str">
        <f>IF(G44="","",WORKDAY(G44,F44,Feriados!$A$2:$A$1006))</f>
        <v/>
      </c>
      <c r="I44" s="74" t="str">
        <f t="shared" si="2"/>
        <v/>
      </c>
      <c r="J44" s="75"/>
      <c r="K44" s="66" t="str">
        <f>IF(J44="","",NETWORKDAYS(I44,J44,Feriados!$A$2:$A$1006)-1)</f>
        <v/>
      </c>
      <c r="L44" s="66" t="str">
        <f>IF(J44="","",IF(NETWORKDAYS(H44,J44,Feriados!$A$2:$A$10006)&gt;0,NETWORKDAYS(H44,J44,Feriados!$A$2:$A$1006)-1,NETWORKDAYS(H44,J44,Feriados!$A$2:$A$1006)+1))</f>
        <v/>
      </c>
      <c r="M44" s="74" t="str">
        <f t="shared" si="0"/>
        <v>Não</v>
      </c>
    </row>
    <row r="45" spans="1:13" x14ac:dyDescent="0.35">
      <c r="A45" s="127"/>
      <c r="B45" s="95">
        <f t="shared" si="6"/>
        <v>28</v>
      </c>
      <c r="C45" s="85" t="s">
        <v>118</v>
      </c>
      <c r="D45" s="86" t="s">
        <v>68</v>
      </c>
      <c r="E45" s="87">
        <v>5</v>
      </c>
      <c r="F45" s="88">
        <v>5</v>
      </c>
      <c r="G45" s="73" t="str">
        <f t="shared" si="1"/>
        <v/>
      </c>
      <c r="H45" s="73" t="str">
        <f>IF(G45="","",WORKDAY(G45,F45,Feriados!$A$2:$A$1006))</f>
        <v/>
      </c>
      <c r="I45" s="74" t="str">
        <f t="shared" si="2"/>
        <v/>
      </c>
      <c r="J45" s="75"/>
      <c r="K45" s="66" t="str">
        <f>IF(J45="","",NETWORKDAYS(I45,J45,Feriados!$A$2:$A$1006)-1)</f>
        <v/>
      </c>
      <c r="L45" s="66" t="str">
        <f>IF(J45="","",IF(NETWORKDAYS(H45,J45,Feriados!$A$2:$A$10006)&gt;0,NETWORKDAYS(H45,J45,Feriados!$A$2:$A$1006)-1,NETWORKDAYS(H45,J45,Feriados!$A$2:$A$1006)+1))</f>
        <v/>
      </c>
      <c r="M45" s="74" t="str">
        <f t="shared" si="0"/>
        <v>Não</v>
      </c>
    </row>
    <row r="46" spans="1:13" ht="12" thickBot="1" x14ac:dyDescent="0.4">
      <c r="A46" s="128"/>
      <c r="B46" s="76">
        <f>B45+1</f>
        <v>29</v>
      </c>
      <c r="C46" s="77" t="s">
        <v>119</v>
      </c>
      <c r="D46" s="78" t="s">
        <v>68</v>
      </c>
      <c r="E46" s="79">
        <v>5</v>
      </c>
      <c r="F46" s="80">
        <v>5</v>
      </c>
      <c r="G46" s="81" t="str">
        <f t="shared" si="1"/>
        <v/>
      </c>
      <c r="H46" s="81" t="str">
        <f>IF(G46="","",WORKDAY(G46,F46,Feriados!$A$2:$A$1006))</f>
        <v/>
      </c>
      <c r="I46" s="84" t="str">
        <f t="shared" si="2"/>
        <v/>
      </c>
      <c r="J46" s="83"/>
      <c r="K46" s="84" t="str">
        <f>IF(J46="","",NETWORKDAYS(I46,J46,Feriados!$A$2:$A$1006)-1)</f>
        <v/>
      </c>
      <c r="L46" s="84" t="str">
        <f>IF(J46="","",IF(NETWORKDAYS(H46,J46,Feriados!$A$2:$A$10006)&gt;0,NETWORKDAYS(H46,J46,Feriados!$A$2:$A$1006)-1,NETWORKDAYS(H46,J46,Feriados!$A$2:$A$1006)+1))</f>
        <v/>
      </c>
      <c r="M46" s="82" t="str">
        <f t="shared" ref="M46" si="8">IF(J46="","Não","Sim")</f>
        <v>Não</v>
      </c>
    </row>
    <row r="47" spans="1:13" ht="12" thickBot="1" x14ac:dyDescent="0.4">
      <c r="C47" s="96"/>
      <c r="E47" s="97">
        <f>SUM(E18:E46)</f>
        <v>303</v>
      </c>
      <c r="F47" s="97">
        <f>SUM(F18:F46)</f>
        <v>303</v>
      </c>
      <c r="I47" s="98"/>
      <c r="J47" s="98"/>
      <c r="K47" s="99">
        <f>SUM(K18:K46)</f>
        <v>0</v>
      </c>
    </row>
    <row r="48" spans="1:13" x14ac:dyDescent="0.35">
      <c r="C48" s="96"/>
    </row>
    <row r="49" spans="2:3" x14ac:dyDescent="0.35">
      <c r="B49" s="100" t="s">
        <v>73</v>
      </c>
      <c r="C49" s="96"/>
    </row>
    <row r="50" spans="2:3" x14ac:dyDescent="0.35">
      <c r="B50" s="101" t="s">
        <v>75</v>
      </c>
      <c r="C50" s="96"/>
    </row>
    <row r="51" spans="2:3" x14ac:dyDescent="0.35">
      <c r="B51" s="101" t="s">
        <v>76</v>
      </c>
    </row>
    <row r="52" spans="2:3" x14ac:dyDescent="0.35">
      <c r="B52" s="101" t="s">
        <v>77</v>
      </c>
    </row>
    <row r="53" spans="2:3" x14ac:dyDescent="0.35">
      <c r="B53" s="101" t="s">
        <v>78</v>
      </c>
    </row>
    <row r="54" spans="2:3" x14ac:dyDescent="0.35">
      <c r="B54" s="101" t="s">
        <v>79</v>
      </c>
    </row>
    <row r="55" spans="2:3" x14ac:dyDescent="0.35">
      <c r="B55" s="101"/>
    </row>
  </sheetData>
  <mergeCells count="21">
    <mergeCell ref="I16:M16"/>
    <mergeCell ref="A18:A25"/>
    <mergeCell ref="A26:A32"/>
    <mergeCell ref="A33:A43"/>
    <mergeCell ref="A44:A46"/>
    <mergeCell ref="A16:A17"/>
    <mergeCell ref="B16:C17"/>
    <mergeCell ref="D16:D17"/>
    <mergeCell ref="E16:E17"/>
    <mergeCell ref="F16:H16"/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</mergeCells>
  <pageMargins left="0.7" right="0.7" top="0.75" bottom="0.75" header="0.3" footer="0.3"/>
  <pageSetup paperSize="9" orientation="portrait" r:id="rId1"/>
  <ignoredErrors>
    <ignoredError sqref="H19:H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A523-AB29-4050-B092-9BA4B3EE7424}">
  <dimension ref="A1:P75"/>
  <sheetViews>
    <sheetView topLeftCell="A25" workbookViewId="0">
      <selection activeCell="C32" sqref="C32"/>
    </sheetView>
  </sheetViews>
  <sheetFormatPr defaultColWidth="9.1796875" defaultRowHeight="11.5" x14ac:dyDescent="0.35"/>
  <cols>
    <col min="1" max="1" width="6" style="2" bestFit="1" customWidth="1"/>
    <col min="2" max="2" width="6" style="2" customWidth="1"/>
    <col min="3" max="3" width="41.453125" style="2" customWidth="1"/>
    <col min="4" max="4" width="13.26953125" style="2" customWidth="1"/>
    <col min="5" max="5" width="12" style="2" customWidth="1"/>
    <col min="6" max="6" width="9.1796875" style="2"/>
    <col min="7" max="7" width="10.1796875" style="2" customWidth="1"/>
    <col min="8" max="13" width="9.1796875" style="2"/>
    <col min="14" max="14" width="9.7265625" style="2" customWidth="1"/>
    <col min="15" max="16384" width="9.1796875" style="2"/>
  </cols>
  <sheetData>
    <row r="1" spans="1:13" x14ac:dyDescent="0.35">
      <c r="C1" s="145" t="s">
        <v>9</v>
      </c>
      <c r="D1" s="145"/>
      <c r="E1" s="145"/>
      <c r="F1" s="145"/>
      <c r="G1" s="145"/>
      <c r="H1" s="145"/>
    </row>
    <row r="2" spans="1:13" ht="24" customHeight="1" x14ac:dyDescent="0.35">
      <c r="C2" s="5" t="s">
        <v>11</v>
      </c>
      <c r="D2" s="144"/>
      <c r="E2" s="144"/>
      <c r="F2" s="144"/>
      <c r="G2" s="144"/>
      <c r="H2" s="144"/>
    </row>
    <row r="3" spans="1:13" x14ac:dyDescent="0.35">
      <c r="C3" s="5" t="s">
        <v>19</v>
      </c>
      <c r="D3" s="144" t="s">
        <v>122</v>
      </c>
      <c r="E3" s="144"/>
      <c r="F3" s="144"/>
      <c r="G3" s="144"/>
      <c r="H3" s="144"/>
    </row>
    <row r="4" spans="1:13" ht="14.25" customHeight="1" x14ac:dyDescent="0.35">
      <c r="C4" s="5" t="s">
        <v>20</v>
      </c>
      <c r="D4" s="144"/>
      <c r="E4" s="144"/>
      <c r="F4" s="144"/>
      <c r="G4" s="144"/>
      <c r="H4" s="144"/>
    </row>
    <row r="5" spans="1:13" ht="14.25" customHeight="1" x14ac:dyDescent="0.35">
      <c r="C5" s="5" t="s">
        <v>21</v>
      </c>
      <c r="D5" s="144"/>
      <c r="E5" s="144"/>
      <c r="F5" s="144"/>
      <c r="G5" s="144"/>
      <c r="H5" s="144"/>
    </row>
    <row r="6" spans="1:13" ht="14.25" customHeight="1" x14ac:dyDescent="0.35">
      <c r="C6" s="5" t="s">
        <v>22</v>
      </c>
      <c r="D6" s="144"/>
      <c r="E6" s="144"/>
      <c r="F6" s="144"/>
      <c r="G6" s="144"/>
      <c r="H6" s="144"/>
    </row>
    <row r="7" spans="1:13" x14ac:dyDescent="0.35">
      <c r="C7" s="5" t="s">
        <v>23</v>
      </c>
      <c r="D7" s="144"/>
      <c r="E7" s="144"/>
      <c r="F7" s="144"/>
      <c r="G7" s="144"/>
      <c r="H7" s="144"/>
    </row>
    <row r="8" spans="1:13" x14ac:dyDescent="0.35">
      <c r="C8" s="5" t="s">
        <v>24</v>
      </c>
      <c r="D8" s="144"/>
      <c r="E8" s="144"/>
      <c r="F8" s="144"/>
      <c r="G8" s="144"/>
      <c r="H8" s="144"/>
    </row>
    <row r="9" spans="1:13" x14ac:dyDescent="0.35">
      <c r="C9" s="5" t="s">
        <v>25</v>
      </c>
      <c r="D9" s="146" t="s">
        <v>26</v>
      </c>
      <c r="E9" s="146"/>
      <c r="F9" s="146"/>
      <c r="G9" s="146"/>
      <c r="H9" s="146"/>
    </row>
    <row r="10" spans="1:13" x14ac:dyDescent="0.35">
      <c r="C10" s="39" t="s">
        <v>27</v>
      </c>
      <c r="D10" s="124">
        <f>COUNTIF(M18:M36,"Sim")/COUNTA(M18:M36)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6" t="s">
        <v>12</v>
      </c>
      <c r="E13" s="6" t="s">
        <v>13</v>
      </c>
      <c r="F13" s="6" t="s">
        <v>14</v>
      </c>
      <c r="G13" s="6" t="s">
        <v>15</v>
      </c>
      <c r="H13" s="37" t="s">
        <v>16</v>
      </c>
      <c r="I13" s="6" t="s">
        <v>17</v>
      </c>
      <c r="J13" s="35" t="s">
        <v>18</v>
      </c>
    </row>
    <row r="14" spans="1:13" x14ac:dyDescent="0.3">
      <c r="D14" s="3" t="str">
        <f>IF(G18="","",G18)</f>
        <v/>
      </c>
      <c r="E14" s="3" t="str">
        <f>H36</f>
        <v/>
      </c>
      <c r="F14" s="4">
        <f>E37</f>
        <v>57</v>
      </c>
      <c r="G14" s="4">
        <f>F37</f>
        <v>57</v>
      </c>
      <c r="H14" s="38" t="str">
        <f>IF(I18="","",WORKDAY(I18,I14,Feriados!$A$2:$A$1006))</f>
        <v/>
      </c>
      <c r="I14" s="4">
        <f>SUMIF(K18:K36,"&lt;&gt;0")+SUMIFS(F18:F36,K18:K36,"")</f>
        <v>57</v>
      </c>
      <c r="J14" s="36">
        <f>SUMIFS(F18:F36,K18:K36,"")</f>
        <v>57</v>
      </c>
    </row>
    <row r="16" spans="1:13" ht="15" customHeight="1" x14ac:dyDescent="0.35">
      <c r="A16" s="135" t="s">
        <v>28</v>
      </c>
      <c r="B16" s="137" t="s">
        <v>29</v>
      </c>
      <c r="C16" s="138"/>
      <c r="D16" s="135" t="s">
        <v>30</v>
      </c>
      <c r="E16" s="135" t="s">
        <v>31</v>
      </c>
      <c r="F16" s="141" t="s">
        <v>32</v>
      </c>
      <c r="G16" s="142"/>
      <c r="H16" s="143"/>
      <c r="I16" s="129" t="s">
        <v>33</v>
      </c>
      <c r="J16" s="130"/>
      <c r="K16" s="130"/>
      <c r="L16" s="130"/>
      <c r="M16" s="131"/>
    </row>
    <row r="17" spans="1:16" s="1" customFormat="1" ht="20.5" thickBot="1" x14ac:dyDescent="0.4">
      <c r="A17" s="136"/>
      <c r="B17" s="139"/>
      <c r="C17" s="140"/>
      <c r="D17" s="136"/>
      <c r="E17" s="136"/>
      <c r="F17" s="25" t="s">
        <v>34</v>
      </c>
      <c r="G17" s="25" t="s">
        <v>35</v>
      </c>
      <c r="H17" s="31" t="s">
        <v>36</v>
      </c>
      <c r="I17" s="30" t="s">
        <v>35</v>
      </c>
      <c r="J17" s="30" t="s">
        <v>36</v>
      </c>
      <c r="K17" s="30" t="s">
        <v>34</v>
      </c>
      <c r="L17" s="32" t="s">
        <v>37</v>
      </c>
      <c r="M17" s="32" t="s">
        <v>38</v>
      </c>
      <c r="O17" s="2"/>
      <c r="P17" s="2"/>
    </row>
    <row r="18" spans="1:16" x14ac:dyDescent="0.35">
      <c r="A18" s="132" t="s">
        <v>39</v>
      </c>
      <c r="B18" s="16">
        <v>1</v>
      </c>
      <c r="C18" s="8" t="s">
        <v>44</v>
      </c>
      <c r="D18" s="12" t="s">
        <v>41</v>
      </c>
      <c r="E18" s="20">
        <v>5</v>
      </c>
      <c r="F18" s="26">
        <v>5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19" si="0">IF(J18="","Não","Sim")</f>
        <v>Não</v>
      </c>
    </row>
    <row r="19" spans="1:16" x14ac:dyDescent="0.35">
      <c r="A19" s="133"/>
      <c r="B19" s="17">
        <f>B18+1</f>
        <v>2</v>
      </c>
      <c r="C19" s="69" t="s">
        <v>87</v>
      </c>
      <c r="D19" s="46" t="s">
        <v>43</v>
      </c>
      <c r="E19" s="21">
        <v>2</v>
      </c>
      <c r="F19" s="27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33"/>
      <c r="B20" s="17">
        <f t="shared" ref="B20:B21" si="1">B19+1</f>
        <v>3</v>
      </c>
      <c r="C20" s="8" t="s">
        <v>45</v>
      </c>
      <c r="D20" s="46" t="s">
        <v>41</v>
      </c>
      <c r="E20" s="21">
        <v>5</v>
      </c>
      <c r="F20" s="27">
        <v>5</v>
      </c>
      <c r="G20" s="73" t="str">
        <f t="shared" ref="G20:G36" si="2">IF(H19="","",H19)</f>
        <v/>
      </c>
      <c r="H20" s="73" t="str">
        <f>IF(G20="","",WORKDAY(G20,F20,Feriados!$A$2:$A$1006))</f>
        <v/>
      </c>
      <c r="I20" s="74" t="str">
        <f t="shared" ref="I20:I36" si="3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ref="M20:M28" si="4">IF(J20="","Não","Sim")</f>
        <v>Não</v>
      </c>
    </row>
    <row r="21" spans="1:16" x14ac:dyDescent="0.35">
      <c r="A21" s="133"/>
      <c r="B21" s="17">
        <f t="shared" si="1"/>
        <v>4</v>
      </c>
      <c r="C21" s="8" t="s">
        <v>46</v>
      </c>
      <c r="D21" s="46" t="s">
        <v>47</v>
      </c>
      <c r="E21" s="21">
        <v>2</v>
      </c>
      <c r="F21" s="27">
        <v>2</v>
      </c>
      <c r="G21" s="73" t="str">
        <f t="shared" si="2"/>
        <v/>
      </c>
      <c r="H21" s="73" t="str">
        <f>IF(G21="","",WORKDAY(G21,F21,Feriados!$A$2:$A$1006))</f>
        <v/>
      </c>
      <c r="I21" s="74" t="str">
        <f t="shared" si="3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4"/>
        <v>Não</v>
      </c>
    </row>
    <row r="22" spans="1:16" x14ac:dyDescent="0.35">
      <c r="A22" s="133"/>
      <c r="B22" s="17">
        <f t="shared" ref="B22" si="5">B21+1</f>
        <v>5</v>
      </c>
      <c r="C22" s="8" t="s">
        <v>48</v>
      </c>
      <c r="D22" s="46" t="s">
        <v>49</v>
      </c>
      <c r="E22" s="21">
        <v>5</v>
      </c>
      <c r="F22" s="27">
        <v>5</v>
      </c>
      <c r="G22" s="73" t="str">
        <f t="shared" si="2"/>
        <v/>
      </c>
      <c r="H22" s="73" t="str">
        <f>IF(G22="","",WORKDAY(G22,F22,Feriados!$A$2:$A$1006))</f>
        <v/>
      </c>
      <c r="I22" s="74" t="str">
        <f t="shared" si="3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ref="M22:M27" si="6">IF(J22="","Não","Sim")</f>
        <v>Não</v>
      </c>
    </row>
    <row r="23" spans="1:16" ht="12" thickBot="1" x14ac:dyDescent="0.4">
      <c r="A23" s="134"/>
      <c r="B23" s="18">
        <f>B22+1</f>
        <v>6</v>
      </c>
      <c r="C23" s="13" t="s">
        <v>50</v>
      </c>
      <c r="D23" s="14" t="s">
        <v>41</v>
      </c>
      <c r="E23" s="22">
        <v>2</v>
      </c>
      <c r="F23" s="28">
        <v>2</v>
      </c>
      <c r="G23" s="81" t="str">
        <f t="shared" si="2"/>
        <v/>
      </c>
      <c r="H23" s="81" t="str">
        <f>IF(G23="","",WORKDAY(G23,F23,Feriados!$A$2:$A$1006))</f>
        <v/>
      </c>
      <c r="I23" s="84" t="str">
        <f t="shared" si="3"/>
        <v/>
      </c>
      <c r="J23" s="83"/>
      <c r="K23" s="84" t="str">
        <f>IF(J23="","",NETWORKDAYS(I23,J23,Feriados!$A$2:$A$1006)-1)</f>
        <v/>
      </c>
      <c r="L23" s="84" t="str">
        <f>IF(J23="","",IF(NETWORKDAYS(H23,J23,Feriados!$A$2:$A$10006)&gt;0,NETWORKDAYS(H23,J23,Feriados!$A$2:$A$1006)-1,NETWORKDAYS(H23,J23,Feriados!$A$2:$A$1006)+1))</f>
        <v/>
      </c>
      <c r="M23" s="82" t="str">
        <f t="shared" si="6"/>
        <v>Não</v>
      </c>
    </row>
    <row r="24" spans="1:16" ht="14.25" customHeight="1" x14ac:dyDescent="0.35">
      <c r="A24" s="132" t="s">
        <v>89</v>
      </c>
      <c r="B24" s="16">
        <f t="shared" ref="B24:B36" si="7">B23+1</f>
        <v>7</v>
      </c>
      <c r="C24" s="10" t="s">
        <v>111</v>
      </c>
      <c r="D24" s="11" t="s">
        <v>49</v>
      </c>
      <c r="E24" s="23">
        <v>3</v>
      </c>
      <c r="F24" s="29">
        <v>3</v>
      </c>
      <c r="G24" s="73" t="str">
        <f t="shared" si="2"/>
        <v/>
      </c>
      <c r="H24" s="73" t="str">
        <f>IF(G24="","",WORKDAY(G24,F24,Feriados!$A$2:$A$1006))</f>
        <v/>
      </c>
      <c r="I24" s="74" t="str">
        <f t="shared" si="3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si="6"/>
        <v>Não</v>
      </c>
    </row>
    <row r="25" spans="1:16" ht="12" thickBot="1" x14ac:dyDescent="0.4">
      <c r="A25" s="134"/>
      <c r="B25" s="18">
        <f>B24+1</f>
        <v>8</v>
      </c>
      <c r="C25" s="93" t="s">
        <v>53</v>
      </c>
      <c r="D25" s="14" t="s">
        <v>43</v>
      </c>
      <c r="E25" s="22">
        <v>2</v>
      </c>
      <c r="F25" s="28">
        <v>2</v>
      </c>
      <c r="G25" s="81" t="str">
        <f t="shared" si="2"/>
        <v/>
      </c>
      <c r="H25" s="81" t="str">
        <f>IF(G25="","",WORKDAY(G25,F25,Feriados!$A$2:$A$1006))</f>
        <v/>
      </c>
      <c r="I25" s="84" t="str">
        <f t="shared" si="3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6"/>
        <v>Não</v>
      </c>
    </row>
    <row r="26" spans="1:16" x14ac:dyDescent="0.35">
      <c r="A26" s="132" t="s">
        <v>54</v>
      </c>
      <c r="B26" s="16">
        <f t="shared" si="7"/>
        <v>9</v>
      </c>
      <c r="C26" s="15" t="s">
        <v>112</v>
      </c>
      <c r="D26" s="12" t="s">
        <v>49</v>
      </c>
      <c r="E26" s="20">
        <v>1</v>
      </c>
      <c r="F26" s="26">
        <v>1</v>
      </c>
      <c r="G26" s="73" t="str">
        <f t="shared" si="2"/>
        <v/>
      </c>
      <c r="H26" s="73" t="str">
        <f>IF(G26="","",WORKDAY(G26,F26,Feriados!$A$2:$A$1006))</f>
        <v/>
      </c>
      <c r="I26" s="74" t="str">
        <f t="shared" si="3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6"/>
        <v>Não</v>
      </c>
    </row>
    <row r="27" spans="1:16" x14ac:dyDescent="0.35">
      <c r="A27" s="133"/>
      <c r="B27" s="17">
        <f t="shared" si="7"/>
        <v>10</v>
      </c>
      <c r="C27" s="9" t="s">
        <v>88</v>
      </c>
      <c r="D27" s="46" t="s">
        <v>56</v>
      </c>
      <c r="E27" s="21">
        <v>3</v>
      </c>
      <c r="F27" s="27">
        <v>3</v>
      </c>
      <c r="G27" s="73" t="str">
        <f t="shared" si="2"/>
        <v/>
      </c>
      <c r="H27" s="73" t="str">
        <f>IF(G27="","",WORKDAY(G27,F27,Feriados!$A$2:$A$1006))</f>
        <v/>
      </c>
      <c r="I27" s="74" t="str">
        <f t="shared" si="3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6"/>
        <v>Não</v>
      </c>
    </row>
    <row r="28" spans="1:16" ht="46" x14ac:dyDescent="0.35">
      <c r="A28" s="133"/>
      <c r="B28" s="17">
        <f t="shared" si="7"/>
        <v>11</v>
      </c>
      <c r="C28" s="89" t="s">
        <v>109</v>
      </c>
      <c r="D28" s="46" t="s">
        <v>49</v>
      </c>
      <c r="E28" s="21">
        <v>5</v>
      </c>
      <c r="F28" s="27">
        <v>5</v>
      </c>
      <c r="G28" s="73" t="str">
        <f t="shared" si="2"/>
        <v/>
      </c>
      <c r="H28" s="73" t="str">
        <f>IF(G28="","",WORKDAY(G28,F28,Feriados!$A$2:$A$1006))</f>
        <v/>
      </c>
      <c r="I28" s="74" t="str">
        <f t="shared" si="3"/>
        <v/>
      </c>
      <c r="J28" s="75"/>
      <c r="K28" s="66" t="str">
        <f>IF(J28="","",NETWORKDAYS(I28,J28,Feriados!$A$2:$A$1006)-1)</f>
        <v/>
      </c>
      <c r="L28" s="66" t="str">
        <f>IF(J28="","",IF(NETWORKDAYS(H28,J28,Feriados!$A$2:$A$10006)&gt;0,NETWORKDAYS(H28,J28,Feriados!$A$2:$A$1006)-1,NETWORKDAYS(H28,J28,Feriados!$A$2:$A$1006)+1))</f>
        <v/>
      </c>
      <c r="M28" s="74" t="str">
        <f t="shared" si="4"/>
        <v>Não</v>
      </c>
    </row>
    <row r="29" spans="1:16" x14ac:dyDescent="0.35">
      <c r="A29" s="133"/>
      <c r="B29" s="17">
        <f>B28+1</f>
        <v>12</v>
      </c>
      <c r="C29" s="8" t="s">
        <v>64</v>
      </c>
      <c r="D29" s="46" t="s">
        <v>49</v>
      </c>
      <c r="E29" s="21">
        <v>1</v>
      </c>
      <c r="F29" s="27">
        <v>1</v>
      </c>
      <c r="G29" s="73" t="str">
        <f t="shared" si="2"/>
        <v/>
      </c>
      <c r="H29" s="73" t="str">
        <f>IF(G29="","",WORKDAY(G29,F29,Feriados!$A$2:$A$1006))</f>
        <v/>
      </c>
      <c r="I29" s="74" t="str">
        <f t="shared" si="3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ref="M29:M36" si="8">IF(J29="","Não","Sim")</f>
        <v>Não</v>
      </c>
    </row>
    <row r="30" spans="1:16" x14ac:dyDescent="0.35">
      <c r="A30" s="133"/>
      <c r="B30" s="17">
        <f t="shared" si="7"/>
        <v>13</v>
      </c>
      <c r="C30" s="8" t="s">
        <v>65</v>
      </c>
      <c r="D30" s="46" t="s">
        <v>43</v>
      </c>
      <c r="E30" s="21">
        <v>2</v>
      </c>
      <c r="F30" s="27">
        <v>2</v>
      </c>
      <c r="G30" s="73" t="str">
        <f t="shared" si="2"/>
        <v/>
      </c>
      <c r="H30" s="73" t="str">
        <f>IF(G30="","",WORKDAY(G30,F30,Feriados!$A$2:$A$1006))</f>
        <v/>
      </c>
      <c r="I30" s="74" t="str">
        <f t="shared" si="3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8"/>
        <v>Não</v>
      </c>
    </row>
    <row r="31" spans="1:16" ht="12" thickBot="1" x14ac:dyDescent="0.4">
      <c r="A31" s="134"/>
      <c r="B31" s="18">
        <f t="shared" si="7"/>
        <v>14</v>
      </c>
      <c r="C31" s="13" t="s">
        <v>90</v>
      </c>
      <c r="D31" s="14" t="s">
        <v>49</v>
      </c>
      <c r="E31" s="22">
        <v>2</v>
      </c>
      <c r="F31" s="28">
        <v>2</v>
      </c>
      <c r="G31" s="81" t="str">
        <f t="shared" si="2"/>
        <v/>
      </c>
      <c r="H31" s="81" t="str">
        <f>IF(G31="","",WORKDAY(G31,F31,Feriados!$A$2:$A$1006))</f>
        <v/>
      </c>
      <c r="I31" s="84" t="str">
        <f t="shared" si="3"/>
        <v/>
      </c>
      <c r="J31" s="83"/>
      <c r="K31" s="84" t="str">
        <f>IF(J31="","",NETWORKDAYS(I31,J31,Feriados!$A$2:$A$1006)-1)</f>
        <v/>
      </c>
      <c r="L31" s="84" t="str">
        <f>IF(J31="","",IF(NETWORKDAYS(H31,J31,Feriados!$A$2:$A$10006)&gt;0,NETWORKDAYS(H31,J31,Feriados!$A$2:$A$1006)-1,NETWORKDAYS(H31,J31,Feriados!$A$2:$A$1006)+1))</f>
        <v/>
      </c>
      <c r="M31" s="82" t="str">
        <f t="shared" si="8"/>
        <v>Não</v>
      </c>
    </row>
    <row r="32" spans="1:16" ht="23" x14ac:dyDescent="0.35">
      <c r="A32" s="132" t="s">
        <v>67</v>
      </c>
      <c r="B32" s="16">
        <f t="shared" si="7"/>
        <v>15</v>
      </c>
      <c r="C32" s="57" t="s">
        <v>134</v>
      </c>
      <c r="D32" s="58" t="s">
        <v>41</v>
      </c>
      <c r="E32" s="59">
        <v>3</v>
      </c>
      <c r="F32" s="60">
        <v>3</v>
      </c>
      <c r="G32" s="73" t="str">
        <f t="shared" si="2"/>
        <v/>
      </c>
      <c r="H32" s="73" t="str">
        <f>IF(G32="","",WORKDAY(G32,F32,Feriados!$A$2:$A$1006))</f>
        <v/>
      </c>
      <c r="I32" s="74" t="str">
        <f t="shared" si="3"/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si="8"/>
        <v>Não</v>
      </c>
    </row>
    <row r="33" spans="1:13" x14ac:dyDescent="0.35">
      <c r="A33" s="133"/>
      <c r="B33" s="40">
        <f t="shared" si="7"/>
        <v>16</v>
      </c>
      <c r="C33" s="10" t="s">
        <v>48</v>
      </c>
      <c r="D33" s="11" t="s">
        <v>68</v>
      </c>
      <c r="E33" s="23">
        <v>5</v>
      </c>
      <c r="F33" s="29">
        <v>5</v>
      </c>
      <c r="G33" s="73" t="str">
        <f t="shared" si="2"/>
        <v/>
      </c>
      <c r="H33" s="73" t="str">
        <f>IF(G33="","",WORKDAY(G33,F33,Feriados!$A$2:$A$1006))</f>
        <v/>
      </c>
      <c r="I33" s="74" t="str">
        <f t="shared" si="3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8"/>
        <v>Não</v>
      </c>
    </row>
    <row r="34" spans="1:13" x14ac:dyDescent="0.35">
      <c r="A34" s="133"/>
      <c r="B34" s="17">
        <f>B33+1</f>
        <v>17</v>
      </c>
      <c r="C34" s="8" t="s">
        <v>69</v>
      </c>
      <c r="D34" s="46" t="s">
        <v>43</v>
      </c>
      <c r="E34" s="21">
        <v>2</v>
      </c>
      <c r="F34" s="27">
        <v>2</v>
      </c>
      <c r="G34" s="73" t="str">
        <f t="shared" si="2"/>
        <v/>
      </c>
      <c r="H34" s="73" t="str">
        <f>IF(G34="","",WORKDAY(G34,F34,Feriados!$A$2:$A$1006))</f>
        <v/>
      </c>
      <c r="I34" s="74" t="str">
        <f t="shared" si="3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8"/>
        <v>Não</v>
      </c>
    </row>
    <row r="35" spans="1:13" x14ac:dyDescent="0.35">
      <c r="A35" s="133"/>
      <c r="B35" s="17">
        <f t="shared" si="7"/>
        <v>18</v>
      </c>
      <c r="C35" s="8" t="s">
        <v>70</v>
      </c>
      <c r="D35" s="46" t="s">
        <v>71</v>
      </c>
      <c r="E35" s="21">
        <v>2</v>
      </c>
      <c r="F35" s="27">
        <v>2</v>
      </c>
      <c r="G35" s="73" t="str">
        <f t="shared" si="2"/>
        <v/>
      </c>
      <c r="H35" s="73" t="str">
        <f>IF(G35="","",WORKDAY(G35,F35,Feriados!$A$2:$A$1006))</f>
        <v/>
      </c>
      <c r="I35" s="74" t="str">
        <f t="shared" si="3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si="8"/>
        <v>Não</v>
      </c>
    </row>
    <row r="36" spans="1:13" ht="46.5" thickBot="1" x14ac:dyDescent="0.4">
      <c r="A36" s="134"/>
      <c r="B36" s="18">
        <f t="shared" si="7"/>
        <v>19</v>
      </c>
      <c r="C36" s="13" t="s">
        <v>72</v>
      </c>
      <c r="D36" s="14" t="s">
        <v>68</v>
      </c>
      <c r="E36" s="22">
        <v>5</v>
      </c>
      <c r="F36" s="28">
        <v>5</v>
      </c>
      <c r="G36" s="81" t="str">
        <f t="shared" si="2"/>
        <v/>
      </c>
      <c r="H36" s="81" t="str">
        <f>IF(G36="","",WORKDAY(G36,F36,Feriados!$A$2:$A$1006))</f>
        <v/>
      </c>
      <c r="I36" s="84" t="str">
        <f t="shared" si="3"/>
        <v/>
      </c>
      <c r="J36" s="83"/>
      <c r="K36" s="84" t="str">
        <f>IF(J36="","",NETWORKDAYS(I36,J36,Feriados!$A$2:$A$1006)-1)</f>
        <v/>
      </c>
      <c r="L36" s="84" t="str">
        <f>IF(J36="","",IF(NETWORKDAYS(H36,J36,Feriados!$A$2:$A$10006)&gt;0,NETWORKDAYS(H36,J36,Feriados!$A$2:$A$1006)-1,NETWORKDAYS(H36,J36,Feriados!$A$2:$A$1006)+1))</f>
        <v/>
      </c>
      <c r="M36" s="82" t="str">
        <f t="shared" si="8"/>
        <v>Não</v>
      </c>
    </row>
    <row r="37" spans="1:13" ht="12" thickBot="1" x14ac:dyDescent="0.4">
      <c r="C37" s="7"/>
      <c r="E37" s="24">
        <f>SUM(E18:E36)</f>
        <v>57</v>
      </c>
      <c r="F37" s="24">
        <f>SUM(F18:F36)</f>
        <v>57</v>
      </c>
      <c r="I37" s="33"/>
      <c r="J37" s="33"/>
      <c r="K37" s="34">
        <f>SUM(K18:K36)</f>
        <v>0</v>
      </c>
    </row>
    <row r="38" spans="1:13" s="42" customFormat="1" x14ac:dyDescent="0.35"/>
    <row r="39" spans="1:13" s="42" customFormat="1" x14ac:dyDescent="0.35">
      <c r="B39" s="100" t="s">
        <v>73</v>
      </c>
      <c r="C39" s="101"/>
    </row>
    <row r="40" spans="1:13" s="42" customFormat="1" x14ac:dyDescent="0.35">
      <c r="B40" s="101" t="s">
        <v>91</v>
      </c>
      <c r="C40" s="101"/>
    </row>
    <row r="41" spans="1:13" s="42" customFormat="1" x14ac:dyDescent="0.35">
      <c r="B41" s="101" t="s">
        <v>92</v>
      </c>
      <c r="C41" s="101"/>
    </row>
    <row r="42" spans="1:13" s="42" customFormat="1" x14ac:dyDescent="0.35">
      <c r="B42" s="101" t="s">
        <v>93</v>
      </c>
      <c r="C42" s="101"/>
    </row>
    <row r="43" spans="1:13" s="42" customFormat="1" x14ac:dyDescent="0.35">
      <c r="B43" s="101" t="s">
        <v>76</v>
      </c>
      <c r="C43" s="101"/>
    </row>
    <row r="44" spans="1:13" s="42" customFormat="1" x14ac:dyDescent="0.35">
      <c r="B44" s="101" t="s">
        <v>77</v>
      </c>
      <c r="C44" s="101"/>
    </row>
    <row r="45" spans="1:13" s="42" customFormat="1" x14ac:dyDescent="0.35">
      <c r="B45" s="101" t="s">
        <v>78</v>
      </c>
      <c r="C45" s="101"/>
    </row>
    <row r="46" spans="1:13" s="42" customFormat="1" x14ac:dyDescent="0.35">
      <c r="B46" s="101" t="s">
        <v>79</v>
      </c>
      <c r="C46" s="101"/>
    </row>
    <row r="47" spans="1:13" s="42" customFormat="1" x14ac:dyDescent="0.35">
      <c r="B47" s="101"/>
      <c r="C47" s="101"/>
    </row>
    <row r="48" spans="1:13" s="42" customFormat="1" x14ac:dyDescent="0.35"/>
    <row r="49" s="42" customFormat="1" x14ac:dyDescent="0.35"/>
    <row r="50" s="42" customFormat="1" x14ac:dyDescent="0.35"/>
    <row r="51" s="42" customFormat="1" x14ac:dyDescent="0.35"/>
    <row r="52" s="42" customFormat="1" x14ac:dyDescent="0.35"/>
    <row r="53" s="42" customFormat="1" x14ac:dyDescent="0.35"/>
    <row r="54" s="42" customFormat="1" x14ac:dyDescent="0.35"/>
    <row r="55" s="42" customFormat="1" x14ac:dyDescent="0.35"/>
    <row r="56" s="42" customFormat="1" x14ac:dyDescent="0.35"/>
    <row r="57" s="42" customFormat="1" x14ac:dyDescent="0.35"/>
    <row r="58" s="42" customFormat="1" x14ac:dyDescent="0.35"/>
    <row r="59" s="42" customFormat="1" x14ac:dyDescent="0.35"/>
    <row r="60" s="42" customFormat="1" x14ac:dyDescent="0.35"/>
    <row r="61" s="42" customFormat="1" x14ac:dyDescent="0.35"/>
    <row r="62" s="42" customFormat="1" x14ac:dyDescent="0.35"/>
    <row r="63" s="42" customFormat="1" x14ac:dyDescent="0.35"/>
    <row r="64" s="42" customFormat="1" x14ac:dyDescent="0.35"/>
    <row r="65" s="42" customFormat="1" x14ac:dyDescent="0.35"/>
    <row r="66" s="43" customFormat="1" x14ac:dyDescent="0.35"/>
    <row r="67" s="43" customFormat="1" x14ac:dyDescent="0.35"/>
    <row r="68" s="43" customFormat="1" x14ac:dyDescent="0.35"/>
    <row r="69" s="43" customFormat="1" x14ac:dyDescent="0.35"/>
    <row r="70" s="41" customFormat="1" x14ac:dyDescent="0.35"/>
    <row r="71" s="41" customFormat="1" x14ac:dyDescent="0.35"/>
    <row r="72" s="41" customFormat="1" x14ac:dyDescent="0.35"/>
    <row r="73" s="41" customFormat="1" x14ac:dyDescent="0.35"/>
    <row r="74" s="41" customFormat="1" x14ac:dyDescent="0.35"/>
    <row r="75" s="41" customFormat="1" x14ac:dyDescent="0.35"/>
  </sheetData>
  <mergeCells count="21">
    <mergeCell ref="D5:H5"/>
    <mergeCell ref="C1:H1"/>
    <mergeCell ref="D12:J12"/>
    <mergeCell ref="D2:H2"/>
    <mergeCell ref="D3:H3"/>
    <mergeCell ref="D4:H4"/>
    <mergeCell ref="D6:H6"/>
    <mergeCell ref="D7:H7"/>
    <mergeCell ref="D8:H8"/>
    <mergeCell ref="D9:H9"/>
    <mergeCell ref="D10:H10"/>
    <mergeCell ref="I16:M16"/>
    <mergeCell ref="A18:A23"/>
    <mergeCell ref="A24:A25"/>
    <mergeCell ref="A26:A31"/>
    <mergeCell ref="A32:A36"/>
    <mergeCell ref="A16:A17"/>
    <mergeCell ref="B16:C17"/>
    <mergeCell ref="D16:D17"/>
    <mergeCell ref="E16:E17"/>
    <mergeCell ref="F16:H16"/>
  </mergeCells>
  <pageMargins left="0.511811024" right="0.511811024" top="0.78740157499999996" bottom="0.78740157499999996" header="0.31496062000000002" footer="0.31496062000000002"/>
  <ignoredErrors>
    <ignoredError sqref="H19:H3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FE32-FD62-469E-8988-29FE37083192}">
  <dimension ref="A1:P50"/>
  <sheetViews>
    <sheetView topLeftCell="A25" workbookViewId="0">
      <selection activeCell="C39" sqref="C39"/>
    </sheetView>
  </sheetViews>
  <sheetFormatPr defaultColWidth="9.1796875" defaultRowHeight="11.5" x14ac:dyDescent="0.35"/>
  <cols>
    <col min="1" max="1" width="6" style="47" bestFit="1" customWidth="1"/>
    <col min="2" max="2" width="6" style="47" customWidth="1"/>
    <col min="3" max="3" width="41.453125" style="47" customWidth="1"/>
    <col min="4" max="4" width="13.26953125" style="47" customWidth="1"/>
    <col min="5" max="5" width="12" style="47" customWidth="1"/>
    <col min="6" max="6" width="9.1796875" style="47"/>
    <col min="7" max="7" width="10.1796875" style="47" customWidth="1"/>
    <col min="8" max="13" width="9.1796875" style="47"/>
    <col min="14" max="14" width="9.7265625" style="47" customWidth="1"/>
    <col min="15" max="17" width="9.1796875" style="47"/>
    <col min="18" max="18" width="9.1796875" style="47" customWidth="1"/>
    <col min="19" max="16384" width="9.1796875" style="47"/>
  </cols>
  <sheetData>
    <row r="1" spans="1:13" x14ac:dyDescent="0.35">
      <c r="C1" s="123" t="s">
        <v>9</v>
      </c>
      <c r="D1" s="123"/>
      <c r="E1" s="123"/>
      <c r="F1" s="123"/>
      <c r="G1" s="123"/>
      <c r="H1" s="123"/>
    </row>
    <row r="2" spans="1:13" ht="24" customHeight="1" x14ac:dyDescent="0.35">
      <c r="C2" s="48" t="s">
        <v>11</v>
      </c>
      <c r="D2" s="122"/>
      <c r="E2" s="122"/>
      <c r="F2" s="122"/>
      <c r="G2" s="122"/>
      <c r="H2" s="122"/>
    </row>
    <row r="3" spans="1:13" x14ac:dyDescent="0.35">
      <c r="C3" s="48" t="s">
        <v>19</v>
      </c>
      <c r="D3" s="122"/>
      <c r="E3" s="122"/>
      <c r="F3" s="122"/>
      <c r="G3" s="122"/>
      <c r="H3" s="122"/>
    </row>
    <row r="4" spans="1:13" ht="14.25" customHeight="1" x14ac:dyDescent="0.35">
      <c r="C4" s="48" t="s">
        <v>20</v>
      </c>
      <c r="D4" s="122"/>
      <c r="E4" s="122"/>
      <c r="F4" s="122"/>
      <c r="G4" s="122"/>
      <c r="H4" s="122"/>
    </row>
    <row r="5" spans="1:13" ht="14.25" customHeight="1" x14ac:dyDescent="0.35">
      <c r="C5" s="48" t="s">
        <v>21</v>
      </c>
      <c r="D5" s="122"/>
      <c r="E5" s="122"/>
      <c r="F5" s="122"/>
      <c r="G5" s="122"/>
      <c r="H5" s="122"/>
    </row>
    <row r="6" spans="1:13" ht="14.25" customHeight="1" x14ac:dyDescent="0.35">
      <c r="C6" s="48" t="s">
        <v>22</v>
      </c>
      <c r="D6" s="122"/>
      <c r="E6" s="122"/>
      <c r="F6" s="122"/>
      <c r="G6" s="122"/>
      <c r="H6" s="122"/>
    </row>
    <row r="7" spans="1:13" x14ac:dyDescent="0.35">
      <c r="C7" s="48" t="s">
        <v>23</v>
      </c>
      <c r="D7" s="122"/>
      <c r="E7" s="122"/>
      <c r="F7" s="122"/>
      <c r="G7" s="122"/>
      <c r="H7" s="122"/>
    </row>
    <row r="8" spans="1:13" x14ac:dyDescent="0.35">
      <c r="C8" s="48" t="s">
        <v>24</v>
      </c>
      <c r="D8" s="122"/>
      <c r="E8" s="122"/>
      <c r="F8" s="122"/>
      <c r="G8" s="122"/>
      <c r="H8" s="122"/>
    </row>
    <row r="9" spans="1:13" x14ac:dyDescent="0.35">
      <c r="C9" s="48" t="s">
        <v>25</v>
      </c>
      <c r="D9" s="125" t="s">
        <v>80</v>
      </c>
      <c r="E9" s="125"/>
      <c r="F9" s="125"/>
      <c r="G9" s="125"/>
      <c r="H9" s="125"/>
    </row>
    <row r="10" spans="1:13" x14ac:dyDescent="0.35">
      <c r="C10" s="39" t="s">
        <v>27</v>
      </c>
      <c r="D10" s="124">
        <f>COUNTIF(M18:M41,"Sim")/COUNTA(M18:M41)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37" t="s">
        <v>12</v>
      </c>
      <c r="E13" s="37" t="s">
        <v>13</v>
      </c>
      <c r="F13" s="37" t="s">
        <v>14</v>
      </c>
      <c r="G13" s="37" t="s">
        <v>15</v>
      </c>
      <c r="H13" s="37" t="s">
        <v>16</v>
      </c>
      <c r="I13" s="37" t="s">
        <v>17</v>
      </c>
      <c r="J13" s="35" t="s">
        <v>18</v>
      </c>
    </row>
    <row r="14" spans="1:13" x14ac:dyDescent="0.3">
      <c r="D14" s="49" t="str">
        <f>IF(G18="","",G18)</f>
        <v/>
      </c>
      <c r="E14" s="49" t="str">
        <f>H41</f>
        <v/>
      </c>
      <c r="F14" s="50">
        <f>E42</f>
        <v>163</v>
      </c>
      <c r="G14" s="50">
        <f>F42</f>
        <v>163</v>
      </c>
      <c r="H14" s="38" t="str">
        <f>IF(I18="","",WORKDAY(I18,I14,Feriados!$A$2:$A$1006))</f>
        <v/>
      </c>
      <c r="I14" s="50">
        <f>SUMIF(K18:K41,"&lt;&gt;0")+SUMIFS(F18:F41,K18:K41,"")</f>
        <v>163</v>
      </c>
      <c r="J14" s="36">
        <f>SUMIFS(F18:F41,K18:K41,"")</f>
        <v>163</v>
      </c>
    </row>
    <row r="16" spans="1:13" ht="15" customHeight="1" x14ac:dyDescent="0.35">
      <c r="A16" s="110" t="s">
        <v>28</v>
      </c>
      <c r="B16" s="112" t="s">
        <v>29</v>
      </c>
      <c r="C16" s="113"/>
      <c r="D16" s="110" t="s">
        <v>30</v>
      </c>
      <c r="E16" s="110" t="s">
        <v>31</v>
      </c>
      <c r="F16" s="116" t="s">
        <v>32</v>
      </c>
      <c r="G16" s="117"/>
      <c r="H16" s="118"/>
      <c r="I16" s="119" t="s">
        <v>33</v>
      </c>
      <c r="J16" s="120"/>
      <c r="K16" s="120"/>
      <c r="L16" s="120"/>
      <c r="M16" s="121"/>
    </row>
    <row r="17" spans="1:16" s="55" customFormat="1" ht="20.5" thickBot="1" x14ac:dyDescent="0.4">
      <c r="A17" s="111"/>
      <c r="B17" s="114"/>
      <c r="C17" s="115"/>
      <c r="D17" s="111"/>
      <c r="E17" s="111"/>
      <c r="F17" s="51" t="s">
        <v>34</v>
      </c>
      <c r="G17" s="51" t="s">
        <v>35</v>
      </c>
      <c r="H17" s="52" t="s">
        <v>36</v>
      </c>
      <c r="I17" s="53" t="s">
        <v>35</v>
      </c>
      <c r="J17" s="53" t="s">
        <v>36</v>
      </c>
      <c r="K17" s="53" t="s">
        <v>34</v>
      </c>
      <c r="L17" s="54" t="s">
        <v>37</v>
      </c>
      <c r="M17" s="54" t="s">
        <v>38</v>
      </c>
      <c r="O17" s="47"/>
      <c r="P17" s="47"/>
    </row>
    <row r="18" spans="1:16" x14ac:dyDescent="0.35">
      <c r="A18" s="126" t="s">
        <v>39</v>
      </c>
      <c r="B18" s="56">
        <v>1</v>
      </c>
      <c r="C18" s="57" t="s">
        <v>40</v>
      </c>
      <c r="D18" s="58" t="s">
        <v>41</v>
      </c>
      <c r="E18" s="59">
        <v>15</v>
      </c>
      <c r="F18" s="60">
        <v>15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IF(J18="","",IF(NETWORKDAYS(H18,J18,Feriados!$A$2:$A$1006)&gt;0,NETWORKDAYS(H18,J18,Feriados!$A$2:$A$1006)-1,NETWORKDAYS(H18,J18,Feriados!$A$2:$A$1006)+1))</f>
        <v/>
      </c>
      <c r="M18" s="67" t="str">
        <f t="shared" ref="M18:M34" si="0">IF(J18="","Não","Sim")</f>
        <v>Não</v>
      </c>
    </row>
    <row r="19" spans="1:16" x14ac:dyDescent="0.35">
      <c r="A19" s="127"/>
      <c r="B19" s="68">
        <f>B18+1</f>
        <v>2</v>
      </c>
      <c r="C19" s="69" t="s">
        <v>42</v>
      </c>
      <c r="D19" s="104" t="s">
        <v>43</v>
      </c>
      <c r="E19" s="71">
        <v>2</v>
      </c>
      <c r="F19" s="72">
        <v>2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27"/>
      <c r="B20" s="68">
        <f>B19+1</f>
        <v>3</v>
      </c>
      <c r="C20" s="69" t="s">
        <v>44</v>
      </c>
      <c r="D20" s="104" t="s">
        <v>41</v>
      </c>
      <c r="E20" s="71">
        <v>15</v>
      </c>
      <c r="F20" s="72">
        <v>15</v>
      </c>
      <c r="G20" s="73" t="str">
        <f t="shared" ref="G20:G34" si="1">IF(H19="","",H19)</f>
        <v/>
      </c>
      <c r="H20" s="73" t="str">
        <f>IF(G20="","",WORKDAY(G20,F20,Feriados!$A$2:$A$1006))</f>
        <v/>
      </c>
      <c r="I20" s="74" t="str">
        <f t="shared" ref="I20:I41" si="2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0"/>
        <v>Não</v>
      </c>
    </row>
    <row r="21" spans="1:16" x14ac:dyDescent="0.35">
      <c r="A21" s="127"/>
      <c r="B21" s="68">
        <f>B20+1</f>
        <v>4</v>
      </c>
      <c r="C21" s="69" t="s">
        <v>87</v>
      </c>
      <c r="D21" s="104" t="s">
        <v>43</v>
      </c>
      <c r="E21" s="71">
        <v>2</v>
      </c>
      <c r="F21" s="72">
        <v>2</v>
      </c>
      <c r="G21" s="73" t="str">
        <f t="shared" si="1"/>
        <v/>
      </c>
      <c r="H21" s="73" t="str">
        <f>IF(G21="","",WORKDAY(G21,F21,Feriados!$A$2:$A$1006))</f>
        <v/>
      </c>
      <c r="I21" s="74" t="str">
        <f t="shared" si="2"/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0"/>
        <v>Não</v>
      </c>
    </row>
    <row r="22" spans="1:16" x14ac:dyDescent="0.35">
      <c r="A22" s="127"/>
      <c r="B22" s="68">
        <f>B21+1</f>
        <v>5</v>
      </c>
      <c r="C22" s="69" t="s">
        <v>113</v>
      </c>
      <c r="D22" s="104" t="s">
        <v>41</v>
      </c>
      <c r="E22" s="71">
        <v>15</v>
      </c>
      <c r="F22" s="72">
        <v>15</v>
      </c>
      <c r="G22" s="73" t="str">
        <f t="shared" si="1"/>
        <v/>
      </c>
      <c r="H22" s="73" t="str">
        <f>IF(G22="","",WORKDAY(G22,F22,Feriados!$A$2:$A$1006))</f>
        <v/>
      </c>
      <c r="I22" s="74" t="str">
        <f t="shared" si="2"/>
        <v/>
      </c>
      <c r="J22" s="75"/>
      <c r="K22" s="66" t="str">
        <f>IF(J22="","",NETWORKDAYS(I22,J22,Feriados!$A$2:$A$1006)-1)</f>
        <v/>
      </c>
      <c r="L22" s="66" t="str">
        <f>IF(J22="","",IF(NETWORKDAYS(H22,J22,Feriados!$A$2:$A$10006)&gt;0,NETWORKDAYS(H22,J22,Feriados!$A$2:$A$1006)-1,NETWORKDAYS(H22,J22,Feriados!$A$2:$A$1006)+1))</f>
        <v/>
      </c>
      <c r="M22" s="74" t="str">
        <f t="shared" si="0"/>
        <v>Não</v>
      </c>
    </row>
    <row r="23" spans="1:16" x14ac:dyDescent="0.35">
      <c r="A23" s="127"/>
      <c r="B23" s="68">
        <f t="shared" ref="B23:B24" si="3">B22+1</f>
        <v>6</v>
      </c>
      <c r="C23" s="69" t="s">
        <v>46</v>
      </c>
      <c r="D23" s="104" t="s">
        <v>47</v>
      </c>
      <c r="E23" s="71">
        <v>2</v>
      </c>
      <c r="F23" s="72">
        <v>2</v>
      </c>
      <c r="G23" s="73" t="str">
        <f t="shared" si="1"/>
        <v/>
      </c>
      <c r="H23" s="73" t="str">
        <f>IF(G23="","",WORKDAY(G23,F23,Feriados!$A$2:$A$1006))</f>
        <v/>
      </c>
      <c r="I23" s="74" t="str">
        <f t="shared" si="2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0"/>
        <v>Não</v>
      </c>
    </row>
    <row r="24" spans="1:16" x14ac:dyDescent="0.35">
      <c r="A24" s="127"/>
      <c r="B24" s="68">
        <f t="shared" si="3"/>
        <v>7</v>
      </c>
      <c r="C24" s="69" t="s">
        <v>48</v>
      </c>
      <c r="D24" s="104" t="s">
        <v>49</v>
      </c>
      <c r="E24" s="71">
        <v>15</v>
      </c>
      <c r="F24" s="72">
        <v>15</v>
      </c>
      <c r="G24" s="73" t="str">
        <f t="shared" si="1"/>
        <v/>
      </c>
      <c r="H24" s="73" t="str">
        <f>IF(G24="","",WORKDAY(G24,F24,Feriados!$A$2:$A$1006))</f>
        <v/>
      </c>
      <c r="I24" s="74" t="str">
        <f t="shared" si="2"/>
        <v/>
      </c>
      <c r="J24" s="75"/>
      <c r="K24" s="66" t="str">
        <f>IF(J24="","",NETWORKDAYS(I24,J24,Feriados!$A$2:$A$1006)-1)</f>
        <v/>
      </c>
      <c r="L24" s="66" t="str">
        <f>IF(J24="","",IF(NETWORKDAYS(H24,J24,Feriados!$A$2:$A$10006)&gt;0,NETWORKDAYS(H24,J24,Feriados!$A$2:$A$1006)-1,NETWORKDAYS(H24,J24,Feriados!$A$2:$A$1006)+1))</f>
        <v/>
      </c>
      <c r="M24" s="74" t="str">
        <f t="shared" si="0"/>
        <v>Não</v>
      </c>
    </row>
    <row r="25" spans="1:16" ht="12" thickBot="1" x14ac:dyDescent="0.4">
      <c r="A25" s="128"/>
      <c r="B25" s="76">
        <f>B24+1</f>
        <v>8</v>
      </c>
      <c r="C25" s="77" t="s">
        <v>50</v>
      </c>
      <c r="D25" s="78" t="s">
        <v>41</v>
      </c>
      <c r="E25" s="79">
        <v>10</v>
      </c>
      <c r="F25" s="80">
        <v>10</v>
      </c>
      <c r="G25" s="81" t="str">
        <f t="shared" si="1"/>
        <v/>
      </c>
      <c r="H25" s="81" t="str">
        <f>IF(G25="","",WORKDAY(G25,F25,Feriados!$A$2:$A$1006))</f>
        <v/>
      </c>
      <c r="I25" s="84" t="str">
        <f t="shared" si="2"/>
        <v/>
      </c>
      <c r="J25" s="83"/>
      <c r="K25" s="84" t="str">
        <f>IF(J25="","",NETWORKDAYS(I25,J25,Feriados!$A$2:$A$1006)-1)</f>
        <v/>
      </c>
      <c r="L25" s="84" t="str">
        <f>IF(J25="","",IF(NETWORKDAYS(H25,J25,Feriados!$A$2:$A$10006)&gt;0,NETWORKDAYS(H25,J25,Feriados!$A$2:$A$1006)-1,NETWORKDAYS(H25,J25,Feriados!$A$2:$A$1006)+1))</f>
        <v/>
      </c>
      <c r="M25" s="82" t="str">
        <f t="shared" si="0"/>
        <v>Não</v>
      </c>
    </row>
    <row r="26" spans="1:16" ht="14.25" customHeight="1" x14ac:dyDescent="0.35">
      <c r="A26" s="126" t="s">
        <v>81</v>
      </c>
      <c r="B26" s="68">
        <f>B25+1</f>
        <v>9</v>
      </c>
      <c r="C26" s="85" t="s">
        <v>111</v>
      </c>
      <c r="D26" s="86" t="s">
        <v>49</v>
      </c>
      <c r="E26" s="87">
        <v>5</v>
      </c>
      <c r="F26" s="88">
        <v>5</v>
      </c>
      <c r="G26" s="62" t="str">
        <f t="shared" si="1"/>
        <v/>
      </c>
      <c r="H26" s="73" t="str">
        <f>IF(G26="","",WORKDAY(G26,F26,Feriados!$A$2:$A$1006))</f>
        <v/>
      </c>
      <c r="I26" s="74" t="str">
        <f t="shared" si="2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0"/>
        <v>Não</v>
      </c>
    </row>
    <row r="27" spans="1:16" x14ac:dyDescent="0.35">
      <c r="A27" s="127"/>
      <c r="B27" s="68">
        <f t="shared" ref="B27:B29" si="4">B26+1</f>
        <v>10</v>
      </c>
      <c r="C27" s="9" t="s">
        <v>131</v>
      </c>
      <c r="D27" s="86" t="s">
        <v>132</v>
      </c>
      <c r="E27" s="87">
        <v>3</v>
      </c>
      <c r="F27" s="29">
        <v>3</v>
      </c>
      <c r="G27" s="73" t="str">
        <f t="shared" ref="G27" si="5">IF(H26="","",H26)</f>
        <v/>
      </c>
      <c r="H27" s="73" t="str">
        <f>IF(G27="","",WORKDAY(G27,F27,Feriados!$A$2:$A$1006))</f>
        <v/>
      </c>
      <c r="I27" s="74" t="str">
        <f t="shared" si="2"/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ref="M27:M29" si="6">IF(J27="","Não","Sim")</f>
        <v>Não</v>
      </c>
    </row>
    <row r="28" spans="1:16" x14ac:dyDescent="0.35">
      <c r="A28" s="127"/>
      <c r="B28" s="68">
        <f t="shared" si="4"/>
        <v>11</v>
      </c>
      <c r="C28" s="85" t="s">
        <v>133</v>
      </c>
      <c r="D28" s="86" t="s">
        <v>49</v>
      </c>
      <c r="E28" s="87">
        <v>10</v>
      </c>
      <c r="F28" s="88">
        <v>10</v>
      </c>
      <c r="G28" s="73"/>
      <c r="H28" s="73"/>
      <c r="I28" s="74"/>
      <c r="J28" s="75"/>
      <c r="K28" s="66"/>
      <c r="L28" s="66"/>
      <c r="M28" s="74"/>
    </row>
    <row r="29" spans="1:16" x14ac:dyDescent="0.35">
      <c r="A29" s="127"/>
      <c r="B29" s="68">
        <f t="shared" si="4"/>
        <v>12</v>
      </c>
      <c r="C29" s="69" t="s">
        <v>52</v>
      </c>
      <c r="D29" s="104" t="s">
        <v>49</v>
      </c>
      <c r="E29" s="71">
        <v>2</v>
      </c>
      <c r="F29" s="72">
        <v>2</v>
      </c>
      <c r="G29" s="73" t="str">
        <f>IF(H27="","",H27)</f>
        <v/>
      </c>
      <c r="H29" s="73" t="str">
        <f>IF(G29="","",WORKDAY(G29,F29,Feriados!$A$2:$A$1006))</f>
        <v/>
      </c>
      <c r="I29" s="74" t="str">
        <f>IF(J27="","",J27)</f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6"/>
        <v>Não</v>
      </c>
    </row>
    <row r="30" spans="1:16" x14ac:dyDescent="0.35">
      <c r="A30" s="127"/>
      <c r="B30" s="68">
        <f t="shared" ref="B30:B41" si="7">B29+1</f>
        <v>13</v>
      </c>
      <c r="C30" s="69" t="s">
        <v>53</v>
      </c>
      <c r="D30" s="104" t="s">
        <v>43</v>
      </c>
      <c r="E30" s="71">
        <v>2</v>
      </c>
      <c r="F30" s="72">
        <v>2</v>
      </c>
      <c r="G30" s="73" t="str">
        <f t="shared" si="1"/>
        <v/>
      </c>
      <c r="H30" s="73" t="str">
        <f>IF(G30="","",WORKDAY(G30,F30,Feriados!$A$2:$A$1006))</f>
        <v/>
      </c>
      <c r="I30" s="74" t="str">
        <f t="shared" si="2"/>
        <v/>
      </c>
      <c r="J30" s="75"/>
      <c r="K30" s="66" t="str">
        <f>IF(J30="","",NETWORKDAYS(I30,J30,Feriados!$A$2:$A$1006)-1)</f>
        <v/>
      </c>
      <c r="L30" s="66" t="str">
        <f>IF(J30="","",IF(NETWORKDAYS(H30,J30,Feriados!$A$2:$A$10006)&gt;0,NETWORKDAYS(H30,J30,Feriados!$A$2:$A$1006)-1,NETWORKDAYS(H30,J30,Feriados!$A$2:$A$1006)+1))</f>
        <v/>
      </c>
      <c r="M30" s="74" t="str">
        <f t="shared" si="0"/>
        <v>Não</v>
      </c>
    </row>
    <row r="31" spans="1:16" x14ac:dyDescent="0.35">
      <c r="A31" s="127"/>
      <c r="B31" s="68">
        <f t="shared" si="7"/>
        <v>14</v>
      </c>
      <c r="C31" s="69" t="s">
        <v>82</v>
      </c>
      <c r="D31" s="104" t="s">
        <v>83</v>
      </c>
      <c r="E31" s="71">
        <v>20</v>
      </c>
      <c r="F31" s="72">
        <v>20</v>
      </c>
      <c r="G31" s="73" t="str">
        <f t="shared" si="1"/>
        <v/>
      </c>
      <c r="H31" s="73" t="str">
        <f>IF(G31="","",WORKDAY(G31,F31,Feriados!$A$2:$A$1006))</f>
        <v/>
      </c>
      <c r="I31" s="74" t="str">
        <f t="shared" si="2"/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0"/>
        <v>Não</v>
      </c>
    </row>
    <row r="32" spans="1:16" x14ac:dyDescent="0.35">
      <c r="A32" s="127"/>
      <c r="B32" s="68">
        <f t="shared" si="7"/>
        <v>15</v>
      </c>
      <c r="C32" s="89" t="s">
        <v>84</v>
      </c>
      <c r="D32" s="104" t="s">
        <v>49</v>
      </c>
      <c r="E32" s="71">
        <v>5</v>
      </c>
      <c r="F32" s="72">
        <v>5</v>
      </c>
      <c r="G32" s="73" t="str">
        <f t="shared" si="1"/>
        <v/>
      </c>
      <c r="H32" s="73" t="str">
        <f>IF(G32="","",WORKDAY(G32,F32,Feriados!$A$2:$A$1006))</f>
        <v/>
      </c>
      <c r="I32" s="74" t="str">
        <f t="shared" si="2"/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si="0"/>
        <v>Não</v>
      </c>
    </row>
    <row r="33" spans="1:13" x14ac:dyDescent="0.35">
      <c r="A33" s="127"/>
      <c r="B33" s="68">
        <f t="shared" si="7"/>
        <v>16</v>
      </c>
      <c r="C33" s="89" t="s">
        <v>50</v>
      </c>
      <c r="D33" s="104" t="s">
        <v>41</v>
      </c>
      <c r="E33" s="71">
        <v>10</v>
      </c>
      <c r="F33" s="72">
        <v>10</v>
      </c>
      <c r="G33" s="73" t="str">
        <f t="shared" si="1"/>
        <v/>
      </c>
      <c r="H33" s="73" t="str">
        <f>IF(G33="","",WORKDAY(G33,F33,Feriados!$A$2:$A$1006))</f>
        <v/>
      </c>
      <c r="I33" s="74" t="str">
        <f t="shared" si="2"/>
        <v/>
      </c>
      <c r="J33" s="75"/>
      <c r="K33" s="66" t="str">
        <f>IF(J33="","",NETWORKDAYS(I33,J33,Feriados!$A$2:$A$1006)-1)</f>
        <v/>
      </c>
      <c r="L33" s="66" t="str">
        <f>IF(J33="","",IF(NETWORKDAYS(H33,J33,Feriados!$A$2:$A$10006)&gt;0,NETWORKDAYS(H33,J33,Feriados!$A$2:$A$1006)-1,NETWORKDAYS(H33,J33,Feriados!$A$2:$A$1006)+1))</f>
        <v/>
      </c>
      <c r="M33" s="74" t="str">
        <f t="shared" si="0"/>
        <v>Não</v>
      </c>
    </row>
    <row r="34" spans="1:13" ht="14.25" customHeight="1" x14ac:dyDescent="0.35">
      <c r="A34" s="127"/>
      <c r="B34" s="68">
        <f t="shared" si="7"/>
        <v>17</v>
      </c>
      <c r="C34" s="89" t="s">
        <v>114</v>
      </c>
      <c r="D34" s="104" t="s">
        <v>49</v>
      </c>
      <c r="E34" s="71">
        <v>5</v>
      </c>
      <c r="F34" s="72">
        <v>5</v>
      </c>
      <c r="G34" s="73" t="str">
        <f t="shared" si="1"/>
        <v/>
      </c>
      <c r="H34" s="73" t="str">
        <f>IF(G34="","",WORKDAY(G34,F34,Feriados!$A$2:$A$1006))</f>
        <v/>
      </c>
      <c r="I34" s="74" t="str">
        <f t="shared" si="2"/>
        <v/>
      </c>
      <c r="J34" s="75"/>
      <c r="K34" s="66" t="str">
        <f>IF(J34="","",NETWORKDAYS(I34,J34,Feriados!$A$2:$A$1006)-1)</f>
        <v/>
      </c>
      <c r="L34" s="66" t="str">
        <f>IF(J34="","",IF(NETWORKDAYS(H34,J34,Feriados!$A$2:$A$10006)&gt;0,NETWORKDAYS(H34,J34,Feriados!$A$2:$A$1006)-1,NETWORKDAYS(H34,J34,Feriados!$A$2:$A$1006)+1))</f>
        <v/>
      </c>
      <c r="M34" s="74" t="str">
        <f t="shared" si="0"/>
        <v>Não</v>
      </c>
    </row>
    <row r="35" spans="1:13" ht="14.25" customHeight="1" x14ac:dyDescent="0.35">
      <c r="A35" s="127"/>
      <c r="B35" s="68">
        <f t="shared" si="7"/>
        <v>18</v>
      </c>
      <c r="C35" s="19" t="s">
        <v>53</v>
      </c>
      <c r="D35" s="90" t="s">
        <v>43</v>
      </c>
      <c r="E35" s="91">
        <v>2</v>
      </c>
      <c r="F35" s="92">
        <v>2</v>
      </c>
      <c r="G35" s="73" t="str">
        <f t="shared" ref="G35:G41" si="8">IF(H34="","",H34)</f>
        <v/>
      </c>
      <c r="H35" s="73" t="str">
        <f>IF(G35="","",WORKDAY(G35,F35,Feriados!$A$2:$A$1006))</f>
        <v/>
      </c>
      <c r="I35" s="74" t="str">
        <f t="shared" si="2"/>
        <v/>
      </c>
      <c r="J35" s="75"/>
      <c r="K35" s="66" t="str">
        <f>IF(J35="","",NETWORKDAYS(I35,J35,Feriados!$A$2:$A$1006)-1)</f>
        <v/>
      </c>
      <c r="L35" s="66" t="str">
        <f>IF(J35="","",IF(NETWORKDAYS(H35,J35,Feriados!$A$2:$A$10006)&gt;0,NETWORKDAYS(H35,J35,Feriados!$A$2:$A$1006)-1,NETWORKDAYS(H35,J35,Feriados!$A$2:$A$1006)+1))</f>
        <v/>
      </c>
      <c r="M35" s="74" t="str">
        <f t="shared" ref="M35:M41" si="9">IF(J35="","Não","Sim")</f>
        <v>Não</v>
      </c>
    </row>
    <row r="36" spans="1:13" ht="23.5" thickBot="1" x14ac:dyDescent="0.4">
      <c r="A36" s="128"/>
      <c r="B36" s="76">
        <f t="shared" si="7"/>
        <v>19</v>
      </c>
      <c r="C36" s="105" t="s">
        <v>115</v>
      </c>
      <c r="D36" s="78" t="s">
        <v>49</v>
      </c>
      <c r="E36" s="79">
        <v>2</v>
      </c>
      <c r="F36" s="80">
        <v>2</v>
      </c>
      <c r="G36" s="81" t="str">
        <f t="shared" si="8"/>
        <v/>
      </c>
      <c r="H36" s="81" t="str">
        <f>IF(G36="","",WORKDAY(G36,F36,Feriados!$A$2:$A$1006))</f>
        <v/>
      </c>
      <c r="I36" s="84" t="str">
        <f t="shared" si="2"/>
        <v/>
      </c>
      <c r="J36" s="83"/>
      <c r="K36" s="84" t="str">
        <f>IF(J36="","",NETWORKDAYS(I36,J36,Feriados!$A$2:$A$1006)-1)</f>
        <v/>
      </c>
      <c r="L36" s="84" t="str">
        <f>IF(J36="","",IF(NETWORKDAYS(H36,J36,Feriados!$A$2:$A$10006)&gt;0,NETWORKDAYS(H36,J36,Feriados!$A$2:$A$1006)-1,NETWORKDAYS(H36,J36,Feriados!$A$2:$A$1006)+1))</f>
        <v/>
      </c>
      <c r="M36" s="82" t="str">
        <f t="shared" si="9"/>
        <v>Não</v>
      </c>
    </row>
    <row r="37" spans="1:13" ht="23" x14ac:dyDescent="0.35">
      <c r="A37" s="126" t="s">
        <v>67</v>
      </c>
      <c r="B37" s="68">
        <f>B36+1</f>
        <v>20</v>
      </c>
      <c r="C37" s="57" t="s">
        <v>134</v>
      </c>
      <c r="D37" s="58" t="s">
        <v>41</v>
      </c>
      <c r="E37" s="59">
        <v>2</v>
      </c>
      <c r="F37" s="60">
        <v>2</v>
      </c>
      <c r="G37" s="73" t="str">
        <f t="shared" si="8"/>
        <v/>
      </c>
      <c r="H37" s="73" t="str">
        <f>IF(G37="","",WORKDAY(G37,F37,Feriados!$A$2:$A$1006))</f>
        <v/>
      </c>
      <c r="I37" s="74" t="str">
        <f t="shared" si="2"/>
        <v/>
      </c>
      <c r="J37" s="75"/>
      <c r="K37" s="66" t="str">
        <f>IF(J37="","",NETWORKDAYS(I37,J37,Feriados!$A$2:$A$1006)-1)</f>
        <v/>
      </c>
      <c r="L37" s="66" t="str">
        <f>IF(J37="","",IF(NETWORKDAYS(H37,J37,Feriados!$A$2:$A$10006)&gt;0,NETWORKDAYS(H37,J37,Feriados!$A$2:$A$1006)-1,NETWORKDAYS(H37,J37,Feriados!$A$2:$A$1006)+1))</f>
        <v/>
      </c>
      <c r="M37" s="74" t="str">
        <f t="shared" si="9"/>
        <v>Não</v>
      </c>
    </row>
    <row r="38" spans="1:13" x14ac:dyDescent="0.35">
      <c r="A38" s="127"/>
      <c r="B38" s="68">
        <f t="shared" si="7"/>
        <v>21</v>
      </c>
      <c r="C38" s="10" t="s">
        <v>48</v>
      </c>
      <c r="D38" s="11" t="s">
        <v>68</v>
      </c>
      <c r="E38" s="23">
        <v>5</v>
      </c>
      <c r="F38" s="29">
        <v>5</v>
      </c>
      <c r="G38" s="73" t="str">
        <f t="shared" si="8"/>
        <v/>
      </c>
      <c r="H38" s="73" t="str">
        <f>IF(G38="","",WORKDAY(G38,F38,Feriados!$A$2:$A$1006))</f>
        <v/>
      </c>
      <c r="I38" s="74" t="str">
        <f t="shared" si="2"/>
        <v/>
      </c>
      <c r="J38" s="75"/>
      <c r="K38" s="66" t="str">
        <f>IF(J38="","",NETWORKDAYS(I38,J38,Feriados!$A$2:$A$1006)-1)</f>
        <v/>
      </c>
      <c r="L38" s="66" t="str">
        <f>IF(J38="","",IF(NETWORKDAYS(H38,J38,Feriados!$A$2:$A$10006)&gt;0,NETWORKDAYS(H38,J38,Feriados!$A$2:$A$1006)-1,NETWORKDAYS(H38,J38,Feriados!$A$2:$A$1006)+1))</f>
        <v/>
      </c>
      <c r="M38" s="74" t="str">
        <f t="shared" si="9"/>
        <v>Não</v>
      </c>
    </row>
    <row r="39" spans="1:13" x14ac:dyDescent="0.35">
      <c r="A39" s="127"/>
      <c r="B39" s="68">
        <f t="shared" si="7"/>
        <v>22</v>
      </c>
      <c r="C39" s="69" t="s">
        <v>69</v>
      </c>
      <c r="D39" s="104" t="s">
        <v>43</v>
      </c>
      <c r="E39" s="71">
        <v>2</v>
      </c>
      <c r="F39" s="72">
        <v>2</v>
      </c>
      <c r="G39" s="73" t="str">
        <f t="shared" si="8"/>
        <v/>
      </c>
      <c r="H39" s="73" t="str">
        <f>IF(G39="","",WORKDAY(G39,F39,Feriados!$A$2:$A$1006))</f>
        <v/>
      </c>
      <c r="I39" s="74" t="str">
        <f t="shared" si="2"/>
        <v/>
      </c>
      <c r="J39" s="75"/>
      <c r="K39" s="66" t="str">
        <f>IF(J39="","",NETWORKDAYS(I39,J39,Feriados!$A$2:$A$1006)-1)</f>
        <v/>
      </c>
      <c r="L39" s="66" t="str">
        <f>IF(J39="","",IF(NETWORKDAYS(H39,J39,Feriados!$A$2:$A$10006)&gt;0,NETWORKDAYS(H39,J39,Feriados!$A$2:$A$1006)-1,NETWORKDAYS(H39,J39,Feriados!$A$2:$A$1006)+1))</f>
        <v/>
      </c>
      <c r="M39" s="74" t="str">
        <f t="shared" si="9"/>
        <v>Não</v>
      </c>
    </row>
    <row r="40" spans="1:13" x14ac:dyDescent="0.35">
      <c r="A40" s="127"/>
      <c r="B40" s="68">
        <f t="shared" si="7"/>
        <v>23</v>
      </c>
      <c r="C40" s="69" t="s">
        <v>70</v>
      </c>
      <c r="D40" s="104" t="s">
        <v>71</v>
      </c>
      <c r="E40" s="71">
        <v>2</v>
      </c>
      <c r="F40" s="72">
        <v>2</v>
      </c>
      <c r="G40" s="73" t="str">
        <f t="shared" si="8"/>
        <v/>
      </c>
      <c r="H40" s="73" t="str">
        <f>IF(G40="","",WORKDAY(G40,F40,Feriados!$A$2:$A$1006))</f>
        <v/>
      </c>
      <c r="I40" s="74" t="str">
        <f t="shared" si="2"/>
        <v/>
      </c>
      <c r="J40" s="75"/>
      <c r="K40" s="66" t="str">
        <f>IF(J40="","",NETWORKDAYS(I40,J40,Feriados!$A$2:$A$1006)-1)</f>
        <v/>
      </c>
      <c r="L40" s="66" t="str">
        <f>IF(J40="","",IF(NETWORKDAYS(H40,J40,Feriados!$A$2:$A$10006)&gt;0,NETWORKDAYS(H40,J40,Feriados!$A$2:$A$1006)-1,NETWORKDAYS(H40,J40,Feriados!$A$2:$A$1006)+1))</f>
        <v/>
      </c>
      <c r="M40" s="74" t="str">
        <f t="shared" si="9"/>
        <v>Não</v>
      </c>
    </row>
    <row r="41" spans="1:13" ht="46.5" thickBot="1" x14ac:dyDescent="0.4">
      <c r="A41" s="128"/>
      <c r="B41" s="76">
        <f t="shared" si="7"/>
        <v>24</v>
      </c>
      <c r="C41" s="77" t="s">
        <v>72</v>
      </c>
      <c r="D41" s="78" t="s">
        <v>68</v>
      </c>
      <c r="E41" s="79">
        <v>10</v>
      </c>
      <c r="F41" s="80">
        <v>10</v>
      </c>
      <c r="G41" s="81" t="str">
        <f t="shared" si="8"/>
        <v/>
      </c>
      <c r="H41" s="81" t="str">
        <f>IF(G41="","",WORKDAY(G41,F41,Feriados!$A$2:$A$1006))</f>
        <v/>
      </c>
      <c r="I41" s="84" t="str">
        <f t="shared" si="2"/>
        <v/>
      </c>
      <c r="J41" s="83"/>
      <c r="K41" s="84" t="str">
        <f>IF(J41="","",NETWORKDAYS(I41,J41,Feriados!$A$2:$A$1006)-1)</f>
        <v/>
      </c>
      <c r="L41" s="84" t="str">
        <f>IF(J41="","",IF(NETWORKDAYS(H41,J41,Feriados!$A$2:$A$10006)&gt;0,NETWORKDAYS(H41,J41,Feriados!$A$2:$A$1006)-1,NETWORKDAYS(H41,J41,Feriados!$A$2:$A$1006)+1))</f>
        <v/>
      </c>
      <c r="M41" s="82" t="str">
        <f t="shared" si="9"/>
        <v>Não</v>
      </c>
    </row>
    <row r="42" spans="1:13" ht="12" thickBot="1" x14ac:dyDescent="0.4">
      <c r="C42" s="96"/>
      <c r="E42" s="97">
        <f>SUM(E18:E41)</f>
        <v>163</v>
      </c>
      <c r="F42" s="97">
        <f>SUM(F18:F41)</f>
        <v>163</v>
      </c>
      <c r="I42" s="98"/>
      <c r="J42" s="98"/>
      <c r="K42" s="99">
        <f>SUM(K18:K41)</f>
        <v>0</v>
      </c>
    </row>
    <row r="43" spans="1:13" x14ac:dyDescent="0.35">
      <c r="C43" s="96"/>
    </row>
    <row r="44" spans="1:13" x14ac:dyDescent="0.35">
      <c r="B44" s="100" t="s">
        <v>73</v>
      </c>
      <c r="C44" s="96"/>
    </row>
    <row r="45" spans="1:13" x14ac:dyDescent="0.35">
      <c r="B45" s="101" t="s">
        <v>75</v>
      </c>
    </row>
    <row r="46" spans="1:13" x14ac:dyDescent="0.35">
      <c r="B46" s="101" t="s">
        <v>76</v>
      </c>
    </row>
    <row r="47" spans="1:13" x14ac:dyDescent="0.35">
      <c r="B47" s="101" t="s">
        <v>77</v>
      </c>
    </row>
    <row r="48" spans="1:13" x14ac:dyDescent="0.35">
      <c r="B48" s="101" t="s">
        <v>78</v>
      </c>
    </row>
    <row r="49" spans="2:2" x14ac:dyDescent="0.35">
      <c r="B49" s="101" t="s">
        <v>79</v>
      </c>
    </row>
    <row r="50" spans="2:2" x14ac:dyDescent="0.35">
      <c r="B50" s="101"/>
    </row>
  </sheetData>
  <mergeCells count="20">
    <mergeCell ref="I16:M16"/>
    <mergeCell ref="A18:A25"/>
    <mergeCell ref="A26:A36"/>
    <mergeCell ref="A37:A41"/>
    <mergeCell ref="D6:H6"/>
    <mergeCell ref="D7:H7"/>
    <mergeCell ref="D8:H8"/>
    <mergeCell ref="D9:H9"/>
    <mergeCell ref="D10:H10"/>
    <mergeCell ref="A16:A17"/>
    <mergeCell ref="B16:C17"/>
    <mergeCell ref="D16:D17"/>
    <mergeCell ref="E16:E17"/>
    <mergeCell ref="F16:H16"/>
    <mergeCell ref="D5:H5"/>
    <mergeCell ref="C1:H1"/>
    <mergeCell ref="D12:J12"/>
    <mergeCell ref="D2:H2"/>
    <mergeCell ref="D3:H3"/>
    <mergeCell ref="D4:H4"/>
  </mergeCells>
  <pageMargins left="0.7" right="0.7" top="0.75" bottom="0.75" header="0.3" footer="0.3"/>
  <pageSetup paperSize="9" orientation="portrait" r:id="rId1"/>
  <ignoredErrors>
    <ignoredError sqref="H29:H41 H19:H2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B901-F53B-4638-97B7-C5393094F82A}">
  <dimension ref="A1:P71"/>
  <sheetViews>
    <sheetView topLeftCell="A25" zoomScale="90" zoomScaleNormal="90" workbookViewId="0">
      <selection activeCell="C32" sqref="C32"/>
    </sheetView>
  </sheetViews>
  <sheetFormatPr defaultColWidth="9.1796875" defaultRowHeight="11.5" x14ac:dyDescent="0.35"/>
  <cols>
    <col min="1" max="1" width="6" style="2" bestFit="1" customWidth="1"/>
    <col min="2" max="2" width="6" style="2" customWidth="1"/>
    <col min="3" max="3" width="41.453125" style="2" customWidth="1"/>
    <col min="4" max="4" width="13.26953125" style="2" customWidth="1"/>
    <col min="5" max="5" width="12" style="2" customWidth="1"/>
    <col min="6" max="6" width="9.1796875" style="2"/>
    <col min="7" max="7" width="10.1796875" style="2" customWidth="1"/>
    <col min="8" max="13" width="9.1796875" style="2"/>
    <col min="14" max="14" width="9.7265625" style="2" customWidth="1"/>
    <col min="15" max="16384" width="9.1796875" style="2"/>
  </cols>
  <sheetData>
    <row r="1" spans="1:13" x14ac:dyDescent="0.35">
      <c r="C1" s="145" t="s">
        <v>9</v>
      </c>
      <c r="D1" s="145"/>
      <c r="E1" s="145"/>
      <c r="F1" s="145"/>
      <c r="G1" s="145"/>
      <c r="H1" s="145"/>
    </row>
    <row r="2" spans="1:13" ht="24" customHeight="1" x14ac:dyDescent="0.35">
      <c r="C2" s="5" t="s">
        <v>11</v>
      </c>
      <c r="D2" s="144"/>
      <c r="E2" s="144"/>
      <c r="F2" s="144"/>
      <c r="G2" s="144"/>
      <c r="H2" s="144"/>
    </row>
    <row r="3" spans="1:13" x14ac:dyDescent="0.35">
      <c r="C3" s="5" t="s">
        <v>19</v>
      </c>
      <c r="D3" s="144" t="s">
        <v>121</v>
      </c>
      <c r="E3" s="144"/>
      <c r="F3" s="144"/>
      <c r="G3" s="144"/>
      <c r="H3" s="144"/>
    </row>
    <row r="4" spans="1:13" ht="14.25" customHeight="1" x14ac:dyDescent="0.35">
      <c r="C4" s="5" t="s">
        <v>20</v>
      </c>
      <c r="D4" s="144"/>
      <c r="E4" s="144"/>
      <c r="F4" s="144"/>
      <c r="G4" s="144"/>
      <c r="H4" s="144"/>
    </row>
    <row r="5" spans="1:13" ht="14.25" customHeight="1" x14ac:dyDescent="0.35">
      <c r="C5" s="5" t="s">
        <v>21</v>
      </c>
      <c r="D5" s="144"/>
      <c r="E5" s="144"/>
      <c r="F5" s="144"/>
      <c r="G5" s="144"/>
      <c r="H5" s="144"/>
    </row>
    <row r="6" spans="1:13" ht="14.25" customHeight="1" x14ac:dyDescent="0.35">
      <c r="C6" s="5" t="s">
        <v>22</v>
      </c>
      <c r="D6" s="144"/>
      <c r="E6" s="144"/>
      <c r="F6" s="144"/>
      <c r="G6" s="144"/>
      <c r="H6" s="144"/>
    </row>
    <row r="7" spans="1:13" x14ac:dyDescent="0.35">
      <c r="C7" s="5" t="s">
        <v>23</v>
      </c>
      <c r="D7" s="144"/>
      <c r="E7" s="144"/>
      <c r="F7" s="144"/>
      <c r="G7" s="144"/>
      <c r="H7" s="144"/>
    </row>
    <row r="8" spans="1:13" x14ac:dyDescent="0.35">
      <c r="C8" s="5" t="s">
        <v>24</v>
      </c>
      <c r="D8" s="144"/>
      <c r="E8" s="144"/>
      <c r="F8" s="144"/>
      <c r="G8" s="144"/>
      <c r="H8" s="144"/>
    </row>
    <row r="9" spans="1:13" x14ac:dyDescent="0.35">
      <c r="C9" s="5" t="s">
        <v>25</v>
      </c>
      <c r="D9" s="146" t="s">
        <v>26</v>
      </c>
      <c r="E9" s="146"/>
      <c r="F9" s="146"/>
      <c r="G9" s="146"/>
      <c r="H9" s="146"/>
    </row>
    <row r="10" spans="1:13" x14ac:dyDescent="0.35">
      <c r="C10" s="39" t="s">
        <v>27</v>
      </c>
      <c r="D10" s="124">
        <f>COUNTIF(M18:M33,"Sim")/COUNTA(M18:M33)</f>
        <v>0</v>
      </c>
      <c r="E10" s="124"/>
      <c r="F10" s="124"/>
      <c r="G10" s="124"/>
      <c r="H10" s="124"/>
    </row>
    <row r="12" spans="1:13" x14ac:dyDescent="0.25">
      <c r="D12" s="107" t="s">
        <v>10</v>
      </c>
      <c r="E12" s="108"/>
      <c r="F12" s="108"/>
      <c r="G12" s="108"/>
      <c r="H12" s="108"/>
      <c r="I12" s="108"/>
      <c r="J12" s="109"/>
    </row>
    <row r="13" spans="1:13" ht="21" x14ac:dyDescent="0.35">
      <c r="D13" s="6" t="s">
        <v>12</v>
      </c>
      <c r="E13" s="6" t="s">
        <v>13</v>
      </c>
      <c r="F13" s="6" t="s">
        <v>14</v>
      </c>
      <c r="G13" s="6" t="s">
        <v>15</v>
      </c>
      <c r="H13" s="37" t="s">
        <v>16</v>
      </c>
      <c r="I13" s="6" t="s">
        <v>17</v>
      </c>
      <c r="J13" s="35" t="s">
        <v>18</v>
      </c>
    </row>
    <row r="14" spans="1:13" x14ac:dyDescent="0.3">
      <c r="D14" s="3" t="str">
        <f>IF(G18="","",G18)</f>
        <v/>
      </c>
      <c r="E14" s="3" t="str">
        <f>H33</f>
        <v/>
      </c>
      <c r="F14" s="4">
        <f>E34</f>
        <v>43</v>
      </c>
      <c r="G14" s="4">
        <f>F34</f>
        <v>43</v>
      </c>
      <c r="H14" s="38" t="str">
        <f>IF(I18="","",WORKDAY(I18,I14,Feriados!$A$2:$A$1006))</f>
        <v/>
      </c>
      <c r="I14" s="4">
        <f>SUMIF(K18:K33,"&lt;&gt;0")+SUMIFS(F18:F33,K18:K33,"")</f>
        <v>43</v>
      </c>
      <c r="J14" s="36">
        <f>SUMIFS(F18:F33,K18:K33,"")</f>
        <v>43</v>
      </c>
    </row>
    <row r="16" spans="1:13" ht="15" customHeight="1" x14ac:dyDescent="0.35">
      <c r="A16" s="135" t="s">
        <v>28</v>
      </c>
      <c r="B16" s="137" t="s">
        <v>29</v>
      </c>
      <c r="C16" s="138"/>
      <c r="D16" s="135" t="s">
        <v>30</v>
      </c>
      <c r="E16" s="135" t="s">
        <v>31</v>
      </c>
      <c r="F16" s="141" t="s">
        <v>32</v>
      </c>
      <c r="G16" s="142"/>
      <c r="H16" s="143"/>
      <c r="I16" s="129" t="s">
        <v>33</v>
      </c>
      <c r="J16" s="130"/>
      <c r="K16" s="130"/>
      <c r="L16" s="130"/>
      <c r="M16" s="131"/>
    </row>
    <row r="17" spans="1:16" s="1" customFormat="1" ht="20.5" thickBot="1" x14ac:dyDescent="0.4">
      <c r="A17" s="136"/>
      <c r="B17" s="139"/>
      <c r="C17" s="140"/>
      <c r="D17" s="136"/>
      <c r="E17" s="136"/>
      <c r="F17" s="25" t="s">
        <v>34</v>
      </c>
      <c r="G17" s="25" t="s">
        <v>35</v>
      </c>
      <c r="H17" s="31" t="s">
        <v>36</v>
      </c>
      <c r="I17" s="30" t="s">
        <v>35</v>
      </c>
      <c r="J17" s="30" t="s">
        <v>36</v>
      </c>
      <c r="K17" s="30" t="s">
        <v>34</v>
      </c>
      <c r="L17" s="32" t="s">
        <v>37</v>
      </c>
      <c r="M17" s="32" t="s">
        <v>38</v>
      </c>
      <c r="O17" s="2"/>
      <c r="P17" s="2"/>
    </row>
    <row r="18" spans="1:16" x14ac:dyDescent="0.35">
      <c r="A18" s="132" t="s">
        <v>39</v>
      </c>
      <c r="B18" s="16">
        <v>1</v>
      </c>
      <c r="C18" s="8" t="s">
        <v>123</v>
      </c>
      <c r="D18" s="12" t="s">
        <v>41</v>
      </c>
      <c r="E18" s="20">
        <v>3</v>
      </c>
      <c r="F18" s="26">
        <v>3</v>
      </c>
      <c r="G18" s="61"/>
      <c r="H18" s="62" t="str">
        <f>IF(G18="","",WORKDAY(G18,F18,Feriados!$A$2:$A$1006))</f>
        <v/>
      </c>
      <c r="I18" s="63"/>
      <c r="J18" s="64"/>
      <c r="K18" s="65" t="str">
        <f>IF(J18="","",NETWORKDAYS(I18,J18,Feriados!$A$2:$A$1006)-1)</f>
        <v/>
      </c>
      <c r="L18" s="66" t="str">
        <f>IF(J18="","",IF(NETWORKDAYS(H18,J18,Feriados!$A$2:$A$10006)&gt;0,NETWORKDAYS(H18,J18,Feriados!$A$2:$A$1006)-1,NETWORKDAYS(H18,J18,Feriados!$A$2:$A$1006)+1))</f>
        <v/>
      </c>
      <c r="M18" s="67" t="str">
        <f t="shared" ref="M18:M33" si="0">IF(J18="","Não","Sim")</f>
        <v>Não</v>
      </c>
    </row>
    <row r="19" spans="1:16" x14ac:dyDescent="0.35">
      <c r="A19" s="133"/>
      <c r="B19" s="17">
        <f>B18+1</f>
        <v>2</v>
      </c>
      <c r="C19" s="8" t="s">
        <v>45</v>
      </c>
      <c r="D19" s="106" t="s">
        <v>41</v>
      </c>
      <c r="E19" s="21">
        <v>5</v>
      </c>
      <c r="F19" s="27">
        <v>5</v>
      </c>
      <c r="G19" s="73" t="str">
        <f>IF(H18="","",H18)</f>
        <v/>
      </c>
      <c r="H19" s="73" t="str">
        <f>IF(G19="","",WORKDAY(G19,F19,Feriados!$A$2:$A$1006))</f>
        <v/>
      </c>
      <c r="I19" s="74" t="str">
        <f>IF(J18="","",J18)</f>
        <v/>
      </c>
      <c r="J19" s="75"/>
      <c r="K19" s="66" t="str">
        <f>IF(J19="","",NETWORKDAYS(I19,J19,Feriados!$A$2:$A$1006)-1)</f>
        <v/>
      </c>
      <c r="L19" s="66" t="str">
        <f>IF(J19="","",IF(NETWORKDAYS(H19,J19,Feriados!$A$2:$A$10006)&gt;0,NETWORKDAYS(H19,J19,Feriados!$A$2:$A$1006)-1,NETWORKDAYS(H19,J19,Feriados!$A$2:$A$1006)+1))</f>
        <v/>
      </c>
      <c r="M19" s="74" t="str">
        <f t="shared" si="0"/>
        <v>Não</v>
      </c>
    </row>
    <row r="20" spans="1:16" x14ac:dyDescent="0.35">
      <c r="A20" s="133"/>
      <c r="B20" s="17">
        <f t="shared" ref="B20" si="1">B19+1</f>
        <v>3</v>
      </c>
      <c r="C20" s="8" t="s">
        <v>46</v>
      </c>
      <c r="D20" s="106" t="s">
        <v>47</v>
      </c>
      <c r="E20" s="21">
        <v>2</v>
      </c>
      <c r="F20" s="27">
        <v>2</v>
      </c>
      <c r="G20" s="73" t="str">
        <f t="shared" ref="G20:G33" si="2">IF(H19="","",H19)</f>
        <v/>
      </c>
      <c r="H20" s="73" t="str">
        <f>IF(G20="","",WORKDAY(G20,F20,Feriados!$A$2:$A$1006))</f>
        <v/>
      </c>
      <c r="I20" s="74" t="str">
        <f t="shared" ref="I20:I33" si="3">IF(J19="","",J19)</f>
        <v/>
      </c>
      <c r="J20" s="75"/>
      <c r="K20" s="66" t="str">
        <f>IF(J20="","",NETWORKDAYS(I20,J20,Feriados!$A$2:$A$1006)-1)</f>
        <v/>
      </c>
      <c r="L20" s="66" t="str">
        <f>IF(J20="","",IF(NETWORKDAYS(H20,J20,Feriados!$A$2:$A$10006)&gt;0,NETWORKDAYS(H20,J20,Feriados!$A$2:$A$1006)-1,NETWORKDAYS(H20,J20,Feriados!$A$2:$A$1006)+1))</f>
        <v/>
      </c>
      <c r="M20" s="74" t="str">
        <f t="shared" si="0"/>
        <v>Não</v>
      </c>
    </row>
    <row r="21" spans="1:16" x14ac:dyDescent="0.35">
      <c r="A21" s="133"/>
      <c r="B21" s="17">
        <f>B20+1</f>
        <v>4</v>
      </c>
      <c r="C21" s="8" t="s">
        <v>48</v>
      </c>
      <c r="D21" s="106" t="s">
        <v>49</v>
      </c>
      <c r="E21" s="21">
        <v>5</v>
      </c>
      <c r="F21" s="27">
        <v>5</v>
      </c>
      <c r="G21" s="73" t="str">
        <f t="shared" ref="G21" si="4">IF(H20="","",H20)</f>
        <v/>
      </c>
      <c r="H21" s="73" t="str">
        <f>IF(G21="","",WORKDAY(G21,F21,Feriados!$A$2:$A$1006))</f>
        <v/>
      </c>
      <c r="I21" s="74" t="str">
        <f t="shared" ref="I21" si="5">IF(J20="","",J20)</f>
        <v/>
      </c>
      <c r="J21" s="75"/>
      <c r="K21" s="66" t="str">
        <f>IF(J21="","",NETWORKDAYS(I21,J21,Feriados!$A$2:$A$1006)-1)</f>
        <v/>
      </c>
      <c r="L21" s="66" t="str">
        <f>IF(J21="","",IF(NETWORKDAYS(H21,J21,Feriados!$A$2:$A$10006)&gt;0,NETWORKDAYS(H21,J21,Feriados!$A$2:$A$1006)-1,NETWORKDAYS(H21,J21,Feriados!$A$2:$A$1006)+1))</f>
        <v/>
      </c>
      <c r="M21" s="74" t="str">
        <f t="shared" si="0"/>
        <v>Não</v>
      </c>
    </row>
    <row r="22" spans="1:16" ht="12" thickBot="1" x14ac:dyDescent="0.4">
      <c r="A22" s="134"/>
      <c r="B22" s="18">
        <f>B21+1</f>
        <v>5</v>
      </c>
      <c r="C22" s="13" t="s">
        <v>50</v>
      </c>
      <c r="D22" s="14" t="s">
        <v>41</v>
      </c>
      <c r="E22" s="22">
        <v>2</v>
      </c>
      <c r="F22" s="28">
        <v>2</v>
      </c>
      <c r="G22" s="81" t="str">
        <f t="shared" si="2"/>
        <v/>
      </c>
      <c r="H22" s="81" t="str">
        <f>IF(G22="","",WORKDAY(G22,F22,Feriados!$A$2:$A$1006))</f>
        <v/>
      </c>
      <c r="I22" s="84" t="str">
        <f t="shared" si="3"/>
        <v/>
      </c>
      <c r="J22" s="83"/>
      <c r="K22" s="84" t="str">
        <f>IF(J22="","",NETWORKDAYS(I22,J22,Feriados!$A$2:$A$1006)-1)</f>
        <v/>
      </c>
      <c r="L22" s="84" t="str">
        <f>IF(J22="","",IF(NETWORKDAYS(H22,J22,Feriados!$A$2:$A$10006)&gt;0,NETWORKDAYS(H22,J22,Feriados!$A$2:$A$1006)-1,NETWORKDAYS(H22,J22,Feriados!$A$2:$A$1006)+1))</f>
        <v/>
      </c>
      <c r="M22" s="82" t="str">
        <f t="shared" si="0"/>
        <v>Não</v>
      </c>
    </row>
    <row r="23" spans="1:16" ht="23" x14ac:dyDescent="0.35">
      <c r="A23" s="132" t="s">
        <v>89</v>
      </c>
      <c r="B23" s="16">
        <f t="shared" ref="B23:B33" si="6">B22+1</f>
        <v>6</v>
      </c>
      <c r="C23" s="85" t="s">
        <v>130</v>
      </c>
      <c r="D23" s="11" t="s">
        <v>49</v>
      </c>
      <c r="E23" s="23">
        <v>2</v>
      </c>
      <c r="F23" s="29">
        <v>2</v>
      </c>
      <c r="G23" s="73" t="str">
        <f t="shared" si="2"/>
        <v/>
      </c>
      <c r="H23" s="73" t="str">
        <f>IF(G23="","",WORKDAY(G23,F23,Feriados!$A$2:$A$1006))</f>
        <v/>
      </c>
      <c r="I23" s="74" t="str">
        <f t="shared" si="3"/>
        <v/>
      </c>
      <c r="J23" s="75"/>
      <c r="K23" s="66" t="str">
        <f>IF(J23="","",NETWORKDAYS(I23,J23,Feriados!$A$2:$A$1006)-1)</f>
        <v/>
      </c>
      <c r="L23" s="66" t="str">
        <f>IF(J23="","",IF(NETWORKDAYS(H23,J23,Feriados!$A$2:$A$10006)&gt;0,NETWORKDAYS(H23,J23,Feriados!$A$2:$A$1006)-1,NETWORKDAYS(H23,J23,Feriados!$A$2:$A$1006)+1))</f>
        <v/>
      </c>
      <c r="M23" s="74" t="str">
        <f t="shared" si="0"/>
        <v>Não</v>
      </c>
    </row>
    <row r="24" spans="1:16" ht="23.5" thickBot="1" x14ac:dyDescent="0.4">
      <c r="A24" s="134"/>
      <c r="B24" s="18">
        <f>B23+1</f>
        <v>7</v>
      </c>
      <c r="C24" s="93" t="s">
        <v>127</v>
      </c>
      <c r="D24" s="14" t="s">
        <v>43</v>
      </c>
      <c r="E24" s="22">
        <v>1</v>
      </c>
      <c r="F24" s="28">
        <v>1</v>
      </c>
      <c r="G24" s="81" t="str">
        <f t="shared" si="2"/>
        <v/>
      </c>
      <c r="H24" s="81" t="str">
        <f>IF(G24="","",WORKDAY(G24,F24,Feriados!$A$2:$A$1006))</f>
        <v/>
      </c>
      <c r="I24" s="84" t="str">
        <f t="shared" si="3"/>
        <v/>
      </c>
      <c r="J24" s="83"/>
      <c r="K24" s="84" t="str">
        <f>IF(J24="","",NETWORKDAYS(I24,J24,Feriados!$A$2:$A$1006)-1)</f>
        <v/>
      </c>
      <c r="L24" s="84" t="str">
        <f>IF(J24="","",IF(NETWORKDAYS(H24,J24,Feriados!$A$2:$A$10006)&gt;0,NETWORKDAYS(H24,J24,Feriados!$A$2:$A$1006)-1,NETWORKDAYS(H24,J24,Feriados!$A$2:$A$1006)+1))</f>
        <v/>
      </c>
      <c r="M24" s="82" t="str">
        <f t="shared" si="0"/>
        <v>Não</v>
      </c>
    </row>
    <row r="25" spans="1:16" ht="31.5" customHeight="1" x14ac:dyDescent="0.35">
      <c r="A25" s="132" t="s">
        <v>54</v>
      </c>
      <c r="B25" s="16">
        <f t="shared" si="6"/>
        <v>8</v>
      </c>
      <c r="C25" s="15" t="s">
        <v>124</v>
      </c>
      <c r="D25" s="12" t="s">
        <v>49</v>
      </c>
      <c r="E25" s="20">
        <v>3</v>
      </c>
      <c r="F25" s="26">
        <v>3</v>
      </c>
      <c r="G25" s="73" t="str">
        <f t="shared" si="2"/>
        <v/>
      </c>
      <c r="H25" s="73" t="str">
        <f>IF(G25="","",WORKDAY(G25,F25,Feriados!$A$2:$A$1006))</f>
        <v/>
      </c>
      <c r="I25" s="74" t="str">
        <f t="shared" si="3"/>
        <v/>
      </c>
      <c r="J25" s="75"/>
      <c r="K25" s="66" t="str">
        <f>IF(J25="","",NETWORKDAYS(I25,J25,Feriados!$A$2:$A$1006)-1)</f>
        <v/>
      </c>
      <c r="L25" s="66" t="str">
        <f>IF(J25="","",IF(NETWORKDAYS(H25,J25,Feriados!$A$2:$A$10006)&gt;0,NETWORKDAYS(H25,J25,Feriados!$A$2:$A$1006)-1,NETWORKDAYS(H25,J25,Feriados!$A$2:$A$1006)+1))</f>
        <v/>
      </c>
      <c r="M25" s="74" t="str">
        <f t="shared" si="0"/>
        <v>Não</v>
      </c>
    </row>
    <row r="26" spans="1:16" ht="46" x14ac:dyDescent="0.35">
      <c r="A26" s="133"/>
      <c r="B26" s="17">
        <f t="shared" si="6"/>
        <v>9</v>
      </c>
      <c r="C26" s="89" t="s">
        <v>109</v>
      </c>
      <c r="D26" s="106" t="s">
        <v>49</v>
      </c>
      <c r="E26" s="21">
        <v>3</v>
      </c>
      <c r="F26" s="27">
        <v>3</v>
      </c>
      <c r="G26" s="73" t="str">
        <f t="shared" si="2"/>
        <v/>
      </c>
      <c r="H26" s="73" t="str">
        <f>IF(G26="","",WORKDAY(G26,F26,Feriados!$A$2:$A$1006))</f>
        <v/>
      </c>
      <c r="I26" s="74" t="str">
        <f t="shared" si="3"/>
        <v/>
      </c>
      <c r="J26" s="75"/>
      <c r="K26" s="66" t="str">
        <f>IF(J26="","",NETWORKDAYS(I26,J26,Feriados!$A$2:$A$1006)-1)</f>
        <v/>
      </c>
      <c r="L26" s="66" t="str">
        <f>IF(J26="","",IF(NETWORKDAYS(H26,J26,Feriados!$A$2:$A$10006)&gt;0,NETWORKDAYS(H26,J26,Feriados!$A$2:$A$1006)-1,NETWORKDAYS(H26,J26,Feriados!$A$2:$A$1006)+1))</f>
        <v/>
      </c>
      <c r="M26" s="74" t="str">
        <f t="shared" si="0"/>
        <v>Não</v>
      </c>
    </row>
    <row r="27" spans="1:16" x14ac:dyDescent="0.35">
      <c r="A27" s="133"/>
      <c r="B27" s="17">
        <f t="shared" si="6"/>
        <v>10</v>
      </c>
      <c r="C27" s="8" t="s">
        <v>126</v>
      </c>
      <c r="D27" s="106" t="s">
        <v>43</v>
      </c>
      <c r="E27" s="21">
        <v>1</v>
      </c>
      <c r="F27" s="27">
        <v>1</v>
      </c>
      <c r="G27" s="73" t="str">
        <f t="shared" ref="G27" si="7">IF(H26="","",H26)</f>
        <v/>
      </c>
      <c r="H27" s="73" t="str">
        <f>IF(G27="","",WORKDAY(G27,F27,Feriados!$A$2:$A$1006))</f>
        <v/>
      </c>
      <c r="I27" s="74" t="str">
        <f t="shared" ref="I27" si="8">IF(J26="","",J26)</f>
        <v/>
      </c>
      <c r="J27" s="75"/>
      <c r="K27" s="66" t="str">
        <f>IF(J27="","",NETWORKDAYS(I27,J27,Feriados!$A$2:$A$1006)-1)</f>
        <v/>
      </c>
      <c r="L27" s="66" t="str">
        <f>IF(J27="","",IF(NETWORKDAYS(H27,J27,Feriados!$A$2:$A$10006)&gt;0,NETWORKDAYS(H27,J27,Feriados!$A$2:$A$1006)-1,NETWORKDAYS(H27,J27,Feriados!$A$2:$A$1006)+1))</f>
        <v/>
      </c>
      <c r="M27" s="74" t="str">
        <f t="shared" si="0"/>
        <v>Não</v>
      </c>
    </row>
    <row r="28" spans="1:16" ht="12" thickBot="1" x14ac:dyDescent="0.4">
      <c r="A28" s="134"/>
      <c r="B28" s="18">
        <f t="shared" si="6"/>
        <v>11</v>
      </c>
      <c r="C28" s="13" t="s">
        <v>128</v>
      </c>
      <c r="D28" s="14" t="s">
        <v>49</v>
      </c>
      <c r="E28" s="22">
        <v>1</v>
      </c>
      <c r="F28" s="28">
        <v>1</v>
      </c>
      <c r="G28" s="81" t="str">
        <f t="shared" si="2"/>
        <v/>
      </c>
      <c r="H28" s="81" t="str">
        <f>IF(G28="","",WORKDAY(G28,F28,Feriados!$A$2:$A$1006))</f>
        <v/>
      </c>
      <c r="I28" s="84" t="str">
        <f t="shared" si="3"/>
        <v/>
      </c>
      <c r="J28" s="83"/>
      <c r="K28" s="84" t="str">
        <f>IF(J28="","",NETWORKDAYS(I28,J28,Feriados!$A$2:$A$1006)-1)</f>
        <v/>
      </c>
      <c r="L28" s="84" t="str">
        <f>IF(J28="","",IF(NETWORKDAYS(H28,J28,Feriados!$A$2:$A$10006)&gt;0,NETWORKDAYS(H28,J28,Feriados!$A$2:$A$1006)-1,NETWORKDAYS(H28,J28,Feriados!$A$2:$A$1006)+1))</f>
        <v/>
      </c>
      <c r="M28" s="82" t="str">
        <f t="shared" si="0"/>
        <v>Não</v>
      </c>
    </row>
    <row r="29" spans="1:16" ht="23" x14ac:dyDescent="0.35">
      <c r="A29" s="132" t="s">
        <v>67</v>
      </c>
      <c r="B29" s="16">
        <f t="shared" si="6"/>
        <v>12</v>
      </c>
      <c r="C29" s="57" t="s">
        <v>134</v>
      </c>
      <c r="D29" s="58" t="s">
        <v>41</v>
      </c>
      <c r="E29" s="59">
        <v>2</v>
      </c>
      <c r="F29" s="60">
        <v>2</v>
      </c>
      <c r="G29" s="73" t="str">
        <f t="shared" si="2"/>
        <v/>
      </c>
      <c r="H29" s="73" t="str">
        <f>IF(G29="","",WORKDAY(G29,F29,Feriados!$A$2:$A$1006))</f>
        <v/>
      </c>
      <c r="I29" s="74" t="str">
        <f t="shared" si="3"/>
        <v/>
      </c>
      <c r="J29" s="75"/>
      <c r="K29" s="66" t="str">
        <f>IF(J29="","",NETWORKDAYS(I29,J29,Feriados!$A$2:$A$1006)-1)</f>
        <v/>
      </c>
      <c r="L29" s="66" t="str">
        <f>IF(J29="","",IF(NETWORKDAYS(H29,J29,Feriados!$A$2:$A$10006)&gt;0,NETWORKDAYS(H29,J29,Feriados!$A$2:$A$1006)-1,NETWORKDAYS(H29,J29,Feriados!$A$2:$A$1006)+1))</f>
        <v/>
      </c>
      <c r="M29" s="74" t="str">
        <f t="shared" si="0"/>
        <v>Não</v>
      </c>
    </row>
    <row r="30" spans="1:16" x14ac:dyDescent="0.35">
      <c r="A30" s="133"/>
      <c r="B30" s="17">
        <f t="shared" si="6"/>
        <v>13</v>
      </c>
      <c r="C30" s="10" t="s">
        <v>48</v>
      </c>
      <c r="D30" s="11" t="s">
        <v>68</v>
      </c>
      <c r="E30" s="23">
        <v>5</v>
      </c>
      <c r="F30" s="29">
        <v>5</v>
      </c>
      <c r="G30" s="73"/>
      <c r="H30" s="73"/>
      <c r="I30" s="74"/>
      <c r="J30" s="75"/>
      <c r="K30" s="66"/>
      <c r="L30" s="66"/>
      <c r="M30" s="74"/>
    </row>
    <row r="31" spans="1:16" x14ac:dyDescent="0.35">
      <c r="A31" s="133"/>
      <c r="B31" s="17">
        <f t="shared" si="6"/>
        <v>14</v>
      </c>
      <c r="C31" s="8" t="s">
        <v>69</v>
      </c>
      <c r="D31" s="106" t="s">
        <v>43</v>
      </c>
      <c r="E31" s="21">
        <v>1</v>
      </c>
      <c r="F31" s="27">
        <v>1</v>
      </c>
      <c r="G31" s="73" t="str">
        <f>IF(H29="","",H29)</f>
        <v/>
      </c>
      <c r="H31" s="73" t="str">
        <f>IF(G31="","",WORKDAY(G31,F31,Feriados!$A$2:$A$1006))</f>
        <v/>
      </c>
      <c r="I31" s="74" t="str">
        <f>IF(J29="","",J29)</f>
        <v/>
      </c>
      <c r="J31" s="75"/>
      <c r="K31" s="66" t="str">
        <f>IF(J31="","",NETWORKDAYS(I31,J31,Feriados!$A$2:$A$1006)-1)</f>
        <v/>
      </c>
      <c r="L31" s="66" t="str">
        <f>IF(J31="","",IF(NETWORKDAYS(H31,J31,Feriados!$A$2:$A$10006)&gt;0,NETWORKDAYS(H31,J31,Feriados!$A$2:$A$1006)-1,NETWORKDAYS(H31,J31,Feriados!$A$2:$A$1006)+1))</f>
        <v/>
      </c>
      <c r="M31" s="74" t="str">
        <f t="shared" si="0"/>
        <v>Não</v>
      </c>
    </row>
    <row r="32" spans="1:16" x14ac:dyDescent="0.35">
      <c r="A32" s="133"/>
      <c r="B32" s="40">
        <f t="shared" si="6"/>
        <v>15</v>
      </c>
      <c r="C32" s="8" t="s">
        <v>70</v>
      </c>
      <c r="D32" s="106" t="s">
        <v>71</v>
      </c>
      <c r="E32" s="21">
        <v>2</v>
      </c>
      <c r="F32" s="27">
        <v>2</v>
      </c>
      <c r="G32" s="73" t="str">
        <f t="shared" ref="G32" si="9">IF(H31="","",H31)</f>
        <v/>
      </c>
      <c r="H32" s="73" t="str">
        <f>IF(G32="","",WORKDAY(G32,F32,Feriados!$A$2:$A$1006))</f>
        <v/>
      </c>
      <c r="I32" s="74" t="str">
        <f t="shared" ref="I32" si="10">IF(J31="","",J31)</f>
        <v/>
      </c>
      <c r="J32" s="75"/>
      <c r="K32" s="66" t="str">
        <f>IF(J32="","",NETWORKDAYS(I32,J32,Feriados!$A$2:$A$1006)-1)</f>
        <v/>
      </c>
      <c r="L32" s="66" t="str">
        <f>IF(J32="","",IF(NETWORKDAYS(H32,J32,Feriados!$A$2:$A$10006)&gt;0,NETWORKDAYS(H32,J32,Feriados!$A$2:$A$1006)-1,NETWORKDAYS(H32,J32,Feriados!$A$2:$A$1006)+1))</f>
        <v/>
      </c>
      <c r="M32" s="74" t="str">
        <f t="shared" si="0"/>
        <v>Não</v>
      </c>
    </row>
    <row r="33" spans="1:13" ht="12" thickBot="1" x14ac:dyDescent="0.4">
      <c r="A33" s="134"/>
      <c r="B33" s="18">
        <f t="shared" si="6"/>
        <v>16</v>
      </c>
      <c r="C33" s="13" t="s">
        <v>129</v>
      </c>
      <c r="D33" s="14" t="s">
        <v>68</v>
      </c>
      <c r="E33" s="22">
        <v>5</v>
      </c>
      <c r="F33" s="28">
        <v>5</v>
      </c>
      <c r="G33" s="81" t="str">
        <f t="shared" si="2"/>
        <v/>
      </c>
      <c r="H33" s="81" t="str">
        <f>IF(G33="","",WORKDAY(G33,F33,Feriados!$A$2:$A$1006))</f>
        <v/>
      </c>
      <c r="I33" s="84" t="str">
        <f t="shared" si="3"/>
        <v/>
      </c>
      <c r="J33" s="83"/>
      <c r="K33" s="84" t="str">
        <f>IF(J33="","",NETWORKDAYS(I33,J33,Feriados!$A$2:$A$1006)-1)</f>
        <v/>
      </c>
      <c r="L33" s="84" t="str">
        <f>IF(J33="","",IF(NETWORKDAYS(H33,J33,Feriados!$A$2:$A$10006)&gt;0,NETWORKDAYS(H33,J33,Feriados!$A$2:$A$1006)-1,NETWORKDAYS(H33,J33,Feriados!$A$2:$A$1006)+1))</f>
        <v/>
      </c>
      <c r="M33" s="82" t="str">
        <f t="shared" si="0"/>
        <v>Não</v>
      </c>
    </row>
    <row r="34" spans="1:13" ht="12" thickBot="1" x14ac:dyDescent="0.4">
      <c r="C34" s="7"/>
      <c r="E34" s="24">
        <f>SUM(E18:E33)</f>
        <v>43</v>
      </c>
      <c r="F34" s="24">
        <f>SUM(F18:F33)</f>
        <v>43</v>
      </c>
      <c r="I34" s="33"/>
      <c r="J34" s="33"/>
      <c r="K34" s="34">
        <f>SUM(K18:K33)</f>
        <v>0</v>
      </c>
    </row>
    <row r="35" spans="1:13" s="42" customFormat="1" x14ac:dyDescent="0.35"/>
    <row r="36" spans="1:13" s="42" customFormat="1" x14ac:dyDescent="0.35">
      <c r="B36" s="100" t="s">
        <v>73</v>
      </c>
      <c r="C36" s="101"/>
    </row>
    <row r="37" spans="1:13" s="42" customFormat="1" x14ac:dyDescent="0.35">
      <c r="B37" s="101" t="s">
        <v>125</v>
      </c>
      <c r="C37" s="101"/>
    </row>
    <row r="38" spans="1:13" s="42" customFormat="1" x14ac:dyDescent="0.35">
      <c r="B38" s="101" t="s">
        <v>93</v>
      </c>
      <c r="C38" s="101"/>
    </row>
    <row r="39" spans="1:13" s="42" customFormat="1" x14ac:dyDescent="0.35">
      <c r="B39" s="101" t="s">
        <v>76</v>
      </c>
      <c r="C39" s="101"/>
    </row>
    <row r="40" spans="1:13" s="42" customFormat="1" x14ac:dyDescent="0.35">
      <c r="B40" s="101" t="s">
        <v>77</v>
      </c>
      <c r="C40" s="101"/>
    </row>
    <row r="41" spans="1:13" s="42" customFormat="1" x14ac:dyDescent="0.35">
      <c r="B41" s="101" t="s">
        <v>78</v>
      </c>
      <c r="C41" s="101"/>
    </row>
    <row r="42" spans="1:13" s="42" customFormat="1" x14ac:dyDescent="0.35">
      <c r="B42" s="101" t="s">
        <v>79</v>
      </c>
      <c r="C42" s="101"/>
    </row>
    <row r="43" spans="1:13" s="42" customFormat="1" x14ac:dyDescent="0.35">
      <c r="B43" s="101"/>
      <c r="C43" s="101"/>
    </row>
    <row r="44" spans="1:13" s="42" customFormat="1" x14ac:dyDescent="0.35"/>
    <row r="45" spans="1:13" s="42" customFormat="1" x14ac:dyDescent="0.35"/>
    <row r="46" spans="1:13" s="42" customFormat="1" x14ac:dyDescent="0.35"/>
    <row r="47" spans="1:13" s="42" customFormat="1" x14ac:dyDescent="0.35"/>
    <row r="48" spans="1:13" s="42" customFormat="1" x14ac:dyDescent="0.35"/>
    <row r="49" s="42" customFormat="1" x14ac:dyDescent="0.35"/>
    <row r="50" s="42" customFormat="1" x14ac:dyDescent="0.35"/>
    <row r="51" s="42" customFormat="1" x14ac:dyDescent="0.35"/>
    <row r="52" s="42" customFormat="1" x14ac:dyDescent="0.35"/>
    <row r="53" s="42" customFormat="1" x14ac:dyDescent="0.35"/>
    <row r="54" s="42" customFormat="1" x14ac:dyDescent="0.35"/>
    <row r="55" s="42" customFormat="1" x14ac:dyDescent="0.35"/>
    <row r="56" s="42" customFormat="1" x14ac:dyDescent="0.35"/>
    <row r="57" s="42" customFormat="1" x14ac:dyDescent="0.35"/>
    <row r="58" s="42" customFormat="1" x14ac:dyDescent="0.35"/>
    <row r="59" s="42" customFormat="1" x14ac:dyDescent="0.35"/>
    <row r="60" s="42" customFormat="1" x14ac:dyDescent="0.35"/>
    <row r="61" s="42" customFormat="1" x14ac:dyDescent="0.35"/>
    <row r="62" s="43" customFormat="1" x14ac:dyDescent="0.35"/>
    <row r="63" s="43" customFormat="1" x14ac:dyDescent="0.35"/>
    <row r="64" s="43" customFormat="1" x14ac:dyDescent="0.35"/>
    <row r="65" s="43" customFormat="1" x14ac:dyDescent="0.35"/>
    <row r="66" s="41" customFormat="1" x14ac:dyDescent="0.35"/>
    <row r="67" s="41" customFormat="1" x14ac:dyDescent="0.35"/>
    <row r="68" s="41" customFormat="1" x14ac:dyDescent="0.35"/>
    <row r="69" s="41" customFormat="1" x14ac:dyDescent="0.35"/>
    <row r="70" s="41" customFormat="1" x14ac:dyDescent="0.35"/>
    <row r="71" s="41" customFormat="1" x14ac:dyDescent="0.35"/>
  </sheetData>
  <mergeCells count="21">
    <mergeCell ref="I16:M16"/>
    <mergeCell ref="A18:A22"/>
    <mergeCell ref="A23:A24"/>
    <mergeCell ref="A25:A28"/>
    <mergeCell ref="A29:A33"/>
    <mergeCell ref="A16:A17"/>
    <mergeCell ref="B16:C17"/>
    <mergeCell ref="D16:D17"/>
    <mergeCell ref="E16:E17"/>
    <mergeCell ref="F16:H16"/>
    <mergeCell ref="D7:H7"/>
    <mergeCell ref="D8:H8"/>
    <mergeCell ref="D9:H9"/>
    <mergeCell ref="D10:H10"/>
    <mergeCell ref="D12:J12"/>
    <mergeCell ref="D6:H6"/>
    <mergeCell ref="C1:H1"/>
    <mergeCell ref="D2:H2"/>
    <mergeCell ref="D3:H3"/>
    <mergeCell ref="D4:H4"/>
    <mergeCell ref="D5:H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19:H27 H32" formula="1"/>
    <ignoredError sqref="H31 H33 H28:H29" evalError="1" formula="1"/>
    <ignoredError sqref="G31 G33 G28:G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Feriados</vt:lpstr>
      <vt:lpstr>Cronograma - Baixa Complexidade</vt:lpstr>
      <vt:lpstr>Cronograma - Média Complexidade</vt:lpstr>
      <vt:lpstr>Cronograma - Alta Complexidade</vt:lpstr>
      <vt:lpstr>Cronograma - SRP</vt:lpstr>
      <vt:lpstr>Cronograma - Dispens eletrônica</vt:lpstr>
      <vt:lpstr>Cronograma - Contratação Direta</vt:lpstr>
      <vt:lpstr>Cronograma - Contrata+ Brasil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Heloiza da Rocha Rodrigues</dc:creator>
  <cp:keywords/>
  <dc:description/>
  <cp:lastModifiedBy>Heloiza Rodrigues</cp:lastModifiedBy>
  <cp:revision/>
  <dcterms:created xsi:type="dcterms:W3CDTF">2015-06-05T18:19:34Z</dcterms:created>
  <dcterms:modified xsi:type="dcterms:W3CDTF">2026-01-23T11:02:55Z</dcterms:modified>
  <cp:category/>
  <cp:contentStatus/>
</cp:coreProperties>
</file>